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Master\Google Drive\Cesar\GobCesar\Web\2016 - 2019\Avisos\Meci\"/>
    </mc:Choice>
  </mc:AlternateContent>
  <bookViews>
    <workbookView xWindow="0" yWindow="0" windowWidth="23940" windowHeight="9540"/>
  </bookViews>
  <sheets>
    <sheet name="PI" sheetId="1" r:id="rId1"/>
  </sheets>
  <externalReferences>
    <externalReference r:id="rId2"/>
    <externalReference r:id="rId3"/>
  </externalReferences>
  <definedNames>
    <definedName name="_xlnm._FilterDatabase" localSheetId="0" hidden="1">PI!$A$2:$AZ$393</definedName>
    <definedName name="_Toc442104288" localSheetId="0">PI!$A$3</definedName>
    <definedName name="_Toc442104289" localSheetId="0">PI!#REF!</definedName>
    <definedName name="_Toc442134576" localSheetId="0">PI!#REF!</definedName>
    <definedName name="_Toc442134578" localSheetId="0">PI!$E$153</definedName>
    <definedName name="_Toc442134579" localSheetId="0">PI!$E$180</definedName>
    <definedName name="_Toc442134582" localSheetId="0">PI!$A$236</definedName>
    <definedName name="_Toc442134585" localSheetId="0">PI!#REF!</definedName>
    <definedName name="_Toc442134588" localSheetId="0">PI!#REF!</definedName>
    <definedName name="_Toc442134589" localSheetId="0">PI!#REF!</definedName>
    <definedName name="_Toc444184293" localSheetId="0">PI!$E$110</definedName>
    <definedName name="_Toc444184294" localSheetId="0">PI!$E$111</definedName>
    <definedName name="_Toc444184295" localSheetId="0">PI!$E$114</definedName>
    <definedName name="_Toc444184296" localSheetId="0">PI!$E$119</definedName>
    <definedName name="_Toc444184297" localSheetId="0">PI!$E$124</definedName>
    <definedName name="_Toc444184298" localSheetId="0">PI!$E$127</definedName>
    <definedName name="_Toc444184299" localSheetId="0">PI!$E$130</definedName>
    <definedName name="_Toc444184300" localSheetId="0">PI!$E$137</definedName>
    <definedName name="_Toc444184301" localSheetId="0">PI!$E$139</definedName>
    <definedName name="_Toc444184302" localSheetId="0">PI!$E$142</definedName>
    <definedName name="_Toc444184311" localSheetId="0">PI!$E$261</definedName>
    <definedName name="_Toc444184314" localSheetId="0">PI!$E$279</definedName>
    <definedName name="_Toc448347554" localSheetId="0">PI!#REF!</definedName>
    <definedName name="_Toc448347557" localSheetId="0">PI!$E$45</definedName>
    <definedName name="_Toc448347558" localSheetId="0">PI!$E$55</definedName>
    <definedName name="_Toc448347560" localSheetId="0">PI!$E$63</definedName>
    <definedName name="_Toc448347561" localSheetId="0">PI!$E$74</definedName>
    <definedName name="_Toc448347562" localSheetId="0">PI!#REF!</definedName>
    <definedName name="_Toc448347578" localSheetId="0">PI!$E$185</definedName>
    <definedName name="_Toc448347579" localSheetId="0">PI!#REF!</definedName>
    <definedName name="_Toc448347583" localSheetId="0">PI!$E$236</definedName>
    <definedName name="_Toc448347585" localSheetId="0">PI!$E$271</definedName>
    <definedName name="_Toc448347586" localSheetId="0">PI!$E$276</definedName>
    <definedName name="_Toc448347592" localSheetId="0">PI!#REF!</definedName>
    <definedName name="_Toc448347593" localSheetId="0">PI!$A$332</definedName>
    <definedName name="_Toc448347594" localSheetId="0">PI!#REF!</definedName>
    <definedName name="_Toc448347595" localSheetId="0">PI!#REF!</definedName>
    <definedName name="_Toc448347596" localSheetId="0">PI!#REF!</definedName>
    <definedName name="_Toc448347597" localSheetId="0">PI!$A$356</definedName>
    <definedName name="_Toc448347598" localSheetId="0">PI!$C$356</definedName>
    <definedName name="_Toc448347599" localSheetId="0">PI!$C$375</definedName>
    <definedName name="_Toc450291603" localSheetId="0">PI!$E$3</definedName>
    <definedName name="_Toc450291604" localSheetId="0">PI!$E$12</definedName>
    <definedName name="_Toc450291606" localSheetId="0">PI!$E$28</definedName>
    <definedName name="_Toc450291607" localSheetId="0">PI!$E$37</definedName>
    <definedName name="_Toc450291611" localSheetId="0">PI!$E$68</definedName>
    <definedName name="_Toc450291614" localSheetId="0">PI!#REF!</definedName>
    <definedName name="_Toc450291625" localSheetId="0">PI!#REF!</definedName>
    <definedName name="_Toc450291626" localSheetId="0">PI!$E$147</definedName>
    <definedName name="_Toc450291631" localSheetId="0">PI!#REF!</definedName>
    <definedName name="_Toc450291633" localSheetId="0">PI!#REF!</definedName>
    <definedName name="_Toc450291639" localSheetId="0">PI!#REF!</definedName>
    <definedName name="CodSec">[2]Listas!$C$4:$C$21</definedName>
    <definedName name="ODS">[2]Listas!$G$3:$G$19</definedName>
    <definedName name="Resultados">'[2]1_Metas_Resultados'!$C$4:$C$53</definedName>
    <definedName name="Sector">[2]Listas!$B$4:$B$21</definedName>
    <definedName name="TipoMeta">[2]Listas!$K$3:$K$5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93" i="1" l="1"/>
  <c r="AX393" i="1"/>
  <c r="AS393" i="1"/>
  <c r="AS392" i="1"/>
  <c r="AK392" i="1"/>
  <c r="AK393" i="1" s="1"/>
  <c r="AJ392" i="1"/>
  <c r="AJ393" i="1" s="1"/>
  <c r="U392" i="1"/>
  <c r="U393" i="1" s="1"/>
  <c r="T392" i="1"/>
  <c r="T393" i="1" s="1"/>
  <c r="AV391" i="1"/>
  <c r="AV392" i="1" s="1"/>
  <c r="AV393" i="1" s="1"/>
  <c r="AU391" i="1"/>
  <c r="AU392" i="1" s="1"/>
  <c r="AU393" i="1" s="1"/>
  <c r="AN391" i="1"/>
  <c r="AN392" i="1" s="1"/>
  <c r="AN393" i="1" s="1"/>
  <c r="AF391" i="1"/>
  <c r="AF392" i="1" s="1"/>
  <c r="AF393" i="1" s="1"/>
  <c r="AE391" i="1"/>
  <c r="AE392" i="1" s="1"/>
  <c r="AE393" i="1" s="1"/>
  <c r="X391" i="1"/>
  <c r="X392" i="1" s="1"/>
  <c r="X393" i="1" s="1"/>
  <c r="O391" i="1"/>
  <c r="O392" i="1" s="1"/>
  <c r="O393" i="1" s="1"/>
  <c r="AQ390" i="1"/>
  <c r="AG390" i="1"/>
  <c r="W390" i="1"/>
  <c r="V390" i="1" s="1"/>
  <c r="M390" i="1"/>
  <c r="K390" i="1"/>
  <c r="AQ389" i="1"/>
  <c r="J389" i="1" s="1"/>
  <c r="AG389" i="1"/>
  <c r="W389" i="1"/>
  <c r="M389" i="1"/>
  <c r="K389" i="1"/>
  <c r="AQ388" i="1"/>
  <c r="AG388" i="1"/>
  <c r="W388" i="1"/>
  <c r="M388" i="1"/>
  <c r="K388" i="1"/>
  <c r="J388" i="1"/>
  <c r="J387" i="1"/>
  <c r="AQ386" i="1"/>
  <c r="AG386" i="1"/>
  <c r="M386" i="1"/>
  <c r="K386" i="1"/>
  <c r="J385" i="1"/>
  <c r="AQ384" i="1"/>
  <c r="AG384" i="1"/>
  <c r="W384" i="1"/>
  <c r="V384" i="1" s="1"/>
  <c r="M384" i="1"/>
  <c r="K384" i="1"/>
  <c r="J384" i="1"/>
  <c r="J383" i="1"/>
  <c r="AQ382" i="1"/>
  <c r="AG382" i="1"/>
  <c r="W382" i="1"/>
  <c r="M382" i="1"/>
  <c r="K382" i="1"/>
  <c r="AQ381" i="1"/>
  <c r="AG381" i="1"/>
  <c r="W381" i="1"/>
  <c r="V381" i="1"/>
  <c r="M381" i="1"/>
  <c r="J381" i="1" s="1"/>
  <c r="K381" i="1"/>
  <c r="J380" i="1"/>
  <c r="AQ379" i="1"/>
  <c r="AG379" i="1"/>
  <c r="W379" i="1"/>
  <c r="M379" i="1"/>
  <c r="J379" i="1" s="1"/>
  <c r="K379" i="1"/>
  <c r="AY378" i="1"/>
  <c r="AX378" i="1"/>
  <c r="AW378" i="1"/>
  <c r="AV378" i="1"/>
  <c r="AU378" i="1"/>
  <c r="AT378" i="1"/>
  <c r="AS378" i="1"/>
  <c r="AR378" i="1"/>
  <c r="AR391" i="1" s="1"/>
  <c r="AR392" i="1" s="1"/>
  <c r="AR393" i="1" s="1"/>
  <c r="AQ378" i="1"/>
  <c r="AP378" i="1"/>
  <c r="AO378" i="1"/>
  <c r="AN378" i="1"/>
  <c r="AM378" i="1"/>
  <c r="AL378" i="1"/>
  <c r="AK378" i="1"/>
  <c r="AJ378" i="1"/>
  <c r="AJ391" i="1" s="1"/>
  <c r="AI378" i="1"/>
  <c r="AH378" i="1"/>
  <c r="AF378" i="1"/>
  <c r="AE378" i="1"/>
  <c r="AD378" i="1"/>
  <c r="AC378" i="1"/>
  <c r="AB378" i="1"/>
  <c r="AB391" i="1" s="1"/>
  <c r="AB392" i="1" s="1"/>
  <c r="AB393" i="1" s="1"/>
  <c r="AA378" i="1"/>
  <c r="Z378" i="1"/>
  <c r="Y378" i="1"/>
  <c r="X378" i="1"/>
  <c r="W378" i="1"/>
  <c r="U378" i="1"/>
  <c r="T378" i="1"/>
  <c r="T391" i="1" s="1"/>
  <c r="S378" i="1"/>
  <c r="R378" i="1"/>
  <c r="Q378" i="1"/>
  <c r="P378" i="1"/>
  <c r="P391" i="1" s="1"/>
  <c r="P392" i="1" s="1"/>
  <c r="P393" i="1" s="1"/>
  <c r="O378" i="1"/>
  <c r="N378" i="1"/>
  <c r="L378" i="1"/>
  <c r="L391" i="1" s="1"/>
  <c r="L392" i="1" s="1"/>
  <c r="L393" i="1" s="1"/>
  <c r="K378" i="1"/>
  <c r="AQ377" i="1"/>
  <c r="AG377" i="1"/>
  <c r="AG378" i="1" s="1"/>
  <c r="W377" i="1"/>
  <c r="V377" i="1"/>
  <c r="V378" i="1" s="1"/>
  <c r="M377" i="1"/>
  <c r="K377" i="1"/>
  <c r="AY376" i="1"/>
  <c r="AY391" i="1" s="1"/>
  <c r="AX376" i="1"/>
  <c r="AX391" i="1" s="1"/>
  <c r="AW376" i="1"/>
  <c r="AW391" i="1" s="1"/>
  <c r="AW392" i="1" s="1"/>
  <c r="AW393" i="1" s="1"/>
  <c r="AV376" i="1"/>
  <c r="AU376" i="1"/>
  <c r="AT376" i="1"/>
  <c r="AT391" i="1" s="1"/>
  <c r="AS376" i="1"/>
  <c r="AS391" i="1" s="1"/>
  <c r="AR376" i="1"/>
  <c r="AQ376" i="1"/>
  <c r="AP376" i="1"/>
  <c r="AP391" i="1" s="1"/>
  <c r="AO376" i="1"/>
  <c r="AO391" i="1" s="1"/>
  <c r="AO392" i="1" s="1"/>
  <c r="AO393" i="1" s="1"/>
  <c r="AN376" i="1"/>
  <c r="AM376" i="1"/>
  <c r="AM391" i="1" s="1"/>
  <c r="AM392" i="1" s="1"/>
  <c r="AM393" i="1" s="1"/>
  <c r="AL376" i="1"/>
  <c r="AL391" i="1" s="1"/>
  <c r="AK376" i="1"/>
  <c r="AK391" i="1" s="1"/>
  <c r="AJ376" i="1"/>
  <c r="AI376" i="1"/>
  <c r="AI391" i="1" s="1"/>
  <c r="AH376" i="1"/>
  <c r="AH391" i="1" s="1"/>
  <c r="AF376" i="1"/>
  <c r="AE376" i="1"/>
  <c r="AD376" i="1"/>
  <c r="AD391" i="1" s="1"/>
  <c r="AC376" i="1"/>
  <c r="AC391" i="1" s="1"/>
  <c r="AC392" i="1" s="1"/>
  <c r="AC393" i="1" s="1"/>
  <c r="AB376" i="1"/>
  <c r="AA376" i="1"/>
  <c r="AA391" i="1" s="1"/>
  <c r="AA392" i="1" s="1"/>
  <c r="AA393" i="1" s="1"/>
  <c r="Z376" i="1"/>
  <c r="Z391" i="1" s="1"/>
  <c r="Y376" i="1"/>
  <c r="Y391" i="1" s="1"/>
  <c r="Y392" i="1" s="1"/>
  <c r="Y393" i="1" s="1"/>
  <c r="X376" i="1"/>
  <c r="V376" i="1"/>
  <c r="U376" i="1"/>
  <c r="U391" i="1" s="1"/>
  <c r="T376" i="1"/>
  <c r="S376" i="1"/>
  <c r="S391" i="1" s="1"/>
  <c r="S392" i="1" s="1"/>
  <c r="S393" i="1" s="1"/>
  <c r="R376" i="1"/>
  <c r="R391" i="1" s="1"/>
  <c r="Q376" i="1"/>
  <c r="Q391" i="1" s="1"/>
  <c r="Q392" i="1" s="1"/>
  <c r="Q393" i="1" s="1"/>
  <c r="P376" i="1"/>
  <c r="O376" i="1"/>
  <c r="N376" i="1"/>
  <c r="N391" i="1" s="1"/>
  <c r="L376" i="1"/>
  <c r="K376" i="1"/>
  <c r="AQ375" i="1"/>
  <c r="AG375" i="1"/>
  <c r="W375" i="1"/>
  <c r="W376" i="1" s="1"/>
  <c r="W391" i="1" s="1"/>
  <c r="M375" i="1"/>
  <c r="M376" i="1" s="1"/>
  <c r="K375" i="1"/>
  <c r="J375" i="1"/>
  <c r="AZ374" i="1"/>
  <c r="AY374" i="1"/>
  <c r="AX374" i="1"/>
  <c r="AW374" i="1"/>
  <c r="AV374" i="1"/>
  <c r="AU374" i="1"/>
  <c r="AT374" i="1"/>
  <c r="AS374" i="1"/>
  <c r="AR374" i="1"/>
  <c r="AP374" i="1"/>
  <c r="AO374" i="1"/>
  <c r="AN374" i="1"/>
  <c r="AM374" i="1"/>
  <c r="AL374" i="1"/>
  <c r="AK374" i="1"/>
  <c r="AJ374" i="1"/>
  <c r="AI374" i="1"/>
  <c r="AH374" i="1"/>
  <c r="AF374" i="1"/>
  <c r="AE374" i="1"/>
  <c r="AD374" i="1"/>
  <c r="AC374" i="1"/>
  <c r="AB374" i="1"/>
  <c r="AA374" i="1"/>
  <c r="Z374" i="1"/>
  <c r="Y374" i="1"/>
  <c r="X374" i="1"/>
  <c r="U374" i="1"/>
  <c r="T374" i="1"/>
  <c r="S374" i="1"/>
  <c r="R374" i="1"/>
  <c r="Q374" i="1"/>
  <c r="P374" i="1"/>
  <c r="O374" i="1"/>
  <c r="N374" i="1"/>
  <c r="L374" i="1"/>
  <c r="AQ373" i="1"/>
  <c r="AG373" i="1"/>
  <c r="W373" i="1"/>
  <c r="V373" i="1" s="1"/>
  <c r="M373" i="1"/>
  <c r="K373" i="1"/>
  <c r="J373" i="1"/>
  <c r="AQ372" i="1"/>
  <c r="AG372" i="1"/>
  <c r="W372" i="1"/>
  <c r="M372" i="1"/>
  <c r="AQ371" i="1"/>
  <c r="AG371" i="1"/>
  <c r="W371" i="1"/>
  <c r="V371" i="1" s="1"/>
  <c r="M371" i="1"/>
  <c r="K371" i="1"/>
  <c r="J371" i="1"/>
  <c r="AQ370" i="1"/>
  <c r="AG370" i="1"/>
  <c r="W370" i="1"/>
  <c r="M370" i="1"/>
  <c r="AQ369" i="1"/>
  <c r="AG369" i="1"/>
  <c r="W369" i="1"/>
  <c r="V369" i="1" s="1"/>
  <c r="M369" i="1"/>
  <c r="K369" i="1"/>
  <c r="J369" i="1"/>
  <c r="M368" i="1"/>
  <c r="K368" i="1"/>
  <c r="J368" i="1"/>
  <c r="M367" i="1"/>
  <c r="K367" i="1"/>
  <c r="J367" i="1"/>
  <c r="AQ366" i="1"/>
  <c r="AG366" i="1"/>
  <c r="W366" i="1"/>
  <c r="V366" i="1" s="1"/>
  <c r="M366" i="1"/>
  <c r="K366" i="1"/>
  <c r="J366" i="1"/>
  <c r="AQ365" i="1"/>
  <c r="AG365" i="1"/>
  <c r="W365" i="1"/>
  <c r="M365" i="1"/>
  <c r="AQ364" i="1"/>
  <c r="AG364" i="1"/>
  <c r="W364" i="1"/>
  <c r="M364" i="1"/>
  <c r="K364" i="1"/>
  <c r="J364" i="1"/>
  <c r="AQ363" i="1"/>
  <c r="AG363" i="1"/>
  <c r="W363" i="1"/>
  <c r="M363" i="1"/>
  <c r="K363" i="1"/>
  <c r="AQ362" i="1"/>
  <c r="AG362" i="1"/>
  <c r="W362" i="1"/>
  <c r="V362" i="1"/>
  <c r="K362" i="1" s="1"/>
  <c r="M362" i="1"/>
  <c r="J362" i="1" s="1"/>
  <c r="AQ361" i="1"/>
  <c r="AG361" i="1"/>
  <c r="W361" i="1"/>
  <c r="M361" i="1"/>
  <c r="J361" i="1" s="1"/>
  <c r="K361" i="1"/>
  <c r="AQ360" i="1"/>
  <c r="AQ374" i="1" s="1"/>
  <c r="AG360" i="1"/>
  <c r="W360" i="1"/>
  <c r="V360" i="1"/>
  <c r="M360" i="1"/>
  <c r="J360" i="1" s="1"/>
  <c r="K360" i="1"/>
  <c r="AQ359" i="1"/>
  <c r="AG359" i="1"/>
  <c r="W359" i="1"/>
  <c r="M359" i="1"/>
  <c r="J359" i="1"/>
  <c r="AQ358" i="1"/>
  <c r="AG358" i="1"/>
  <c r="AG374" i="1" s="1"/>
  <c r="W358" i="1"/>
  <c r="M358" i="1"/>
  <c r="K358" i="1"/>
  <c r="AQ356" i="1"/>
  <c r="M356" i="1"/>
  <c r="J356" i="1"/>
  <c r="K354" i="1"/>
  <c r="AQ353" i="1"/>
  <c r="J353" i="1" s="1"/>
  <c r="AG353" i="1"/>
  <c r="W353" i="1"/>
  <c r="M353" i="1"/>
  <c r="K353" i="1"/>
  <c r="AQ352" i="1"/>
  <c r="AG352" i="1"/>
  <c r="W352" i="1"/>
  <c r="M352" i="1"/>
  <c r="K352" i="1"/>
  <c r="J352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F351" i="1"/>
  <c r="AE351" i="1"/>
  <c r="AD351" i="1"/>
  <c r="AC351" i="1"/>
  <c r="AB351" i="1"/>
  <c r="AA351" i="1"/>
  <c r="Z351" i="1"/>
  <c r="Y351" i="1"/>
  <c r="X351" i="1"/>
  <c r="V351" i="1"/>
  <c r="U351" i="1"/>
  <c r="T351" i="1"/>
  <c r="S351" i="1"/>
  <c r="R351" i="1"/>
  <c r="Q351" i="1"/>
  <c r="P351" i="1"/>
  <c r="O351" i="1"/>
  <c r="N351" i="1"/>
  <c r="L351" i="1"/>
  <c r="K351" i="1"/>
  <c r="AQ350" i="1"/>
  <c r="AG350" i="1"/>
  <c r="AG351" i="1" s="1"/>
  <c r="W350" i="1"/>
  <c r="W351" i="1" s="1"/>
  <c r="M350" i="1"/>
  <c r="M351" i="1" s="1"/>
  <c r="K350" i="1"/>
  <c r="J350" i="1"/>
  <c r="AQ349" i="1"/>
  <c r="AG349" i="1"/>
  <c r="W349" i="1"/>
  <c r="M349" i="1"/>
  <c r="K349" i="1"/>
  <c r="J349" i="1"/>
  <c r="AY348" i="1"/>
  <c r="AX348" i="1"/>
  <c r="AW348" i="1"/>
  <c r="AJ348" i="1"/>
  <c r="AG348" i="1"/>
  <c r="T348" i="1"/>
  <c r="AW347" i="1"/>
  <c r="AV347" i="1"/>
  <c r="AU347" i="1"/>
  <c r="AT347" i="1"/>
  <c r="AS347" i="1"/>
  <c r="AR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V347" i="1"/>
  <c r="U347" i="1"/>
  <c r="T347" i="1"/>
  <c r="S347" i="1"/>
  <c r="R347" i="1"/>
  <c r="Q347" i="1"/>
  <c r="P347" i="1"/>
  <c r="O347" i="1"/>
  <c r="N347" i="1"/>
  <c r="M347" i="1"/>
  <c r="L347" i="1"/>
  <c r="J347" i="1"/>
  <c r="AQ346" i="1"/>
  <c r="AQ347" i="1" s="1"/>
  <c r="AG346" i="1"/>
  <c r="W346" i="1"/>
  <c r="W347" i="1" s="1"/>
  <c r="K346" i="1"/>
  <c r="K347" i="1" s="1"/>
  <c r="J346" i="1"/>
  <c r="AQ345" i="1"/>
  <c r="AG345" i="1"/>
  <c r="W345" i="1"/>
  <c r="K345" i="1"/>
  <c r="J345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F344" i="1"/>
  <c r="AE344" i="1"/>
  <c r="AD344" i="1"/>
  <c r="AC344" i="1"/>
  <c r="AB344" i="1"/>
  <c r="AA344" i="1"/>
  <c r="Z344" i="1"/>
  <c r="Y344" i="1"/>
  <c r="X344" i="1"/>
  <c r="V344" i="1"/>
  <c r="U344" i="1"/>
  <c r="T344" i="1"/>
  <c r="S344" i="1"/>
  <c r="R344" i="1"/>
  <c r="Q344" i="1"/>
  <c r="P344" i="1"/>
  <c r="O344" i="1"/>
  <c r="N344" i="1"/>
  <c r="M344" i="1"/>
  <c r="L344" i="1"/>
  <c r="J344" i="1"/>
  <c r="AQ343" i="1"/>
  <c r="AG343" i="1"/>
  <c r="AG344" i="1" s="1"/>
  <c r="W343" i="1"/>
  <c r="W344" i="1" s="1"/>
  <c r="K343" i="1"/>
  <c r="K344" i="1" s="1"/>
  <c r="J343" i="1"/>
  <c r="AW342" i="1"/>
  <c r="AV342" i="1"/>
  <c r="AV348" i="1" s="1"/>
  <c r="AU342" i="1"/>
  <c r="AT342" i="1"/>
  <c r="AS342" i="1"/>
  <c r="AS348" i="1" s="1"/>
  <c r="AR342" i="1"/>
  <c r="AR348" i="1" s="1"/>
  <c r="AP342" i="1"/>
  <c r="AO342" i="1"/>
  <c r="AO348" i="1" s="1"/>
  <c r="AN342" i="1"/>
  <c r="AN348" i="1" s="1"/>
  <c r="AM342" i="1"/>
  <c r="AL342" i="1"/>
  <c r="AK342" i="1"/>
  <c r="AK348" i="1" s="1"/>
  <c r="AJ342" i="1"/>
  <c r="AI342" i="1"/>
  <c r="AH342" i="1"/>
  <c r="AG342" i="1"/>
  <c r="AF342" i="1"/>
  <c r="AF348" i="1" s="1"/>
  <c r="AE342" i="1"/>
  <c r="AD342" i="1"/>
  <c r="AC342" i="1"/>
  <c r="AC348" i="1" s="1"/>
  <c r="AB342" i="1"/>
  <c r="AB348" i="1" s="1"/>
  <c r="AA342" i="1"/>
  <c r="Z342" i="1"/>
  <c r="Y342" i="1"/>
  <c r="Y348" i="1" s="1"/>
  <c r="X342" i="1"/>
  <c r="X348" i="1" s="1"/>
  <c r="V342" i="1"/>
  <c r="U342" i="1"/>
  <c r="U348" i="1" s="1"/>
  <c r="T342" i="1"/>
  <c r="S342" i="1"/>
  <c r="R342" i="1"/>
  <c r="Q342" i="1"/>
  <c r="Q348" i="1" s="1"/>
  <c r="P342" i="1"/>
  <c r="P348" i="1" s="1"/>
  <c r="O342" i="1"/>
  <c r="N342" i="1"/>
  <c r="M342" i="1"/>
  <c r="M348" i="1" s="1"/>
  <c r="L342" i="1"/>
  <c r="L348" i="1" s="1"/>
  <c r="AQ341" i="1"/>
  <c r="AG341" i="1"/>
  <c r="W341" i="1"/>
  <c r="K341" i="1"/>
  <c r="J341" i="1"/>
  <c r="AY340" i="1"/>
  <c r="AX340" i="1"/>
  <c r="AW340" i="1"/>
  <c r="AV340" i="1"/>
  <c r="AU340" i="1"/>
  <c r="AT340" i="1"/>
  <c r="AS340" i="1"/>
  <c r="AR340" i="1"/>
  <c r="AP340" i="1"/>
  <c r="AO340" i="1"/>
  <c r="AN340" i="1"/>
  <c r="AM340" i="1"/>
  <c r="AL340" i="1"/>
  <c r="AK340" i="1"/>
  <c r="AJ340" i="1"/>
  <c r="AI340" i="1"/>
  <c r="AH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AQ339" i="1"/>
  <c r="AG339" i="1"/>
  <c r="J339" i="1" s="1"/>
  <c r="K339" i="1"/>
  <c r="AQ338" i="1"/>
  <c r="AG338" i="1"/>
  <c r="K338" i="1"/>
  <c r="AQ337" i="1"/>
  <c r="J337" i="1" s="1"/>
  <c r="AG337" i="1"/>
  <c r="K337" i="1"/>
  <c r="AQ336" i="1"/>
  <c r="AG336" i="1"/>
  <c r="K336" i="1"/>
  <c r="J336" i="1"/>
  <c r="AQ335" i="1"/>
  <c r="AG335" i="1"/>
  <c r="J335" i="1" s="1"/>
  <c r="K335" i="1"/>
  <c r="AQ334" i="1"/>
  <c r="AG334" i="1"/>
  <c r="K334" i="1"/>
  <c r="AQ333" i="1"/>
  <c r="J333" i="1" s="1"/>
  <c r="AG333" i="1"/>
  <c r="K333" i="1"/>
  <c r="AQ332" i="1"/>
  <c r="AG332" i="1"/>
  <c r="K332" i="1"/>
  <c r="K340" i="1" s="1"/>
  <c r="J332" i="1"/>
  <c r="AZ330" i="1"/>
  <c r="AX330" i="1"/>
  <c r="AW330" i="1"/>
  <c r="AM330" i="1"/>
  <c r="AD330" i="1"/>
  <c r="AC330" i="1"/>
  <c r="T330" i="1"/>
  <c r="S330" i="1"/>
  <c r="N330" i="1"/>
  <c r="AQ329" i="1"/>
  <c r="AG329" i="1"/>
  <c r="W329" i="1"/>
  <c r="J329" i="1" s="1"/>
  <c r="M329" i="1"/>
  <c r="K329" i="1"/>
  <c r="AQ328" i="1"/>
  <c r="AG328" i="1"/>
  <c r="W328" i="1"/>
  <c r="M328" i="1"/>
  <c r="J328" i="1" s="1"/>
  <c r="K328" i="1"/>
  <c r="AQ327" i="1"/>
  <c r="AG327" i="1"/>
  <c r="W327" i="1"/>
  <c r="M327" i="1"/>
  <c r="K327" i="1"/>
  <c r="AQ326" i="1"/>
  <c r="J326" i="1" s="1"/>
  <c r="AG326" i="1"/>
  <c r="W326" i="1"/>
  <c r="M326" i="1"/>
  <c r="K326" i="1"/>
  <c r="AQ325" i="1"/>
  <c r="AG325" i="1"/>
  <c r="W325" i="1"/>
  <c r="J325" i="1" s="1"/>
  <c r="M325" i="1"/>
  <c r="K325" i="1"/>
  <c r="AQ324" i="1"/>
  <c r="AG324" i="1"/>
  <c r="W324" i="1"/>
  <c r="M324" i="1"/>
  <c r="J324" i="1" s="1"/>
  <c r="K324" i="1"/>
  <c r="AQ323" i="1"/>
  <c r="AG323" i="1"/>
  <c r="W323" i="1"/>
  <c r="M323" i="1"/>
  <c r="K323" i="1"/>
  <c r="AY322" i="1"/>
  <c r="AY330" i="1" s="1"/>
  <c r="AX322" i="1"/>
  <c r="AW322" i="1"/>
  <c r="AU322" i="1"/>
  <c r="AU330" i="1" s="1"/>
  <c r="AT322" i="1"/>
  <c r="AT330" i="1" s="1"/>
  <c r="AR322" i="1"/>
  <c r="AR330" i="1" s="1"/>
  <c r="AQ330" i="1" s="1"/>
  <c r="AP322" i="1"/>
  <c r="AP330" i="1" s="1"/>
  <c r="AO322" i="1"/>
  <c r="AO330" i="1" s="1"/>
  <c r="AN322" i="1"/>
  <c r="AN330" i="1" s="1"/>
  <c r="AM322" i="1"/>
  <c r="AK322" i="1"/>
  <c r="AK330" i="1" s="1"/>
  <c r="AJ322" i="1"/>
  <c r="AJ330" i="1" s="1"/>
  <c r="AH322" i="1"/>
  <c r="AG322" i="1" s="1"/>
  <c r="AF322" i="1"/>
  <c r="AF330" i="1" s="1"/>
  <c r="AE322" i="1"/>
  <c r="AE330" i="1" s="1"/>
  <c r="AD322" i="1"/>
  <c r="AC322" i="1"/>
  <c r="AA322" i="1"/>
  <c r="AA330" i="1" s="1"/>
  <c r="Z322" i="1"/>
  <c r="Z330" i="1" s="1"/>
  <c r="X322" i="1"/>
  <c r="X330" i="1" s="1"/>
  <c r="V322" i="1"/>
  <c r="V330" i="1" s="1"/>
  <c r="U322" i="1"/>
  <c r="U330" i="1" s="1"/>
  <c r="T322" i="1"/>
  <c r="S322" i="1"/>
  <c r="R322" i="1"/>
  <c r="R330" i="1" s="1"/>
  <c r="Q322" i="1"/>
  <c r="Q330" i="1" s="1"/>
  <c r="P322" i="1"/>
  <c r="P330" i="1" s="1"/>
  <c r="N322" i="1"/>
  <c r="L322" i="1"/>
  <c r="L330" i="1" s="1"/>
  <c r="AQ321" i="1"/>
  <c r="AG321" i="1"/>
  <c r="W321" i="1"/>
  <c r="W322" i="1" s="1"/>
  <c r="M321" i="1"/>
  <c r="M322" i="1" s="1"/>
  <c r="K321" i="1"/>
  <c r="J321" i="1"/>
  <c r="AQ320" i="1"/>
  <c r="AG320" i="1"/>
  <c r="J320" i="1" s="1"/>
  <c r="K320" i="1"/>
  <c r="AQ319" i="1"/>
  <c r="AG319" i="1"/>
  <c r="W319" i="1"/>
  <c r="M319" i="1"/>
  <c r="K319" i="1"/>
  <c r="J319" i="1"/>
  <c r="AQ318" i="1"/>
  <c r="AG318" i="1"/>
  <c r="W318" i="1"/>
  <c r="J318" i="1" s="1"/>
  <c r="M318" i="1"/>
  <c r="K318" i="1"/>
  <c r="AQ317" i="1"/>
  <c r="AG317" i="1"/>
  <c r="W317" i="1"/>
  <c r="M317" i="1"/>
  <c r="K317" i="1"/>
  <c r="AY316" i="1"/>
  <c r="AX316" i="1"/>
  <c r="AW316" i="1"/>
  <c r="AU316" i="1"/>
  <c r="AT316" i="1"/>
  <c r="AR316" i="1"/>
  <c r="AQ316" i="1" s="1"/>
  <c r="AP316" i="1"/>
  <c r="AO316" i="1"/>
  <c r="AN316" i="1"/>
  <c r="AM316" i="1"/>
  <c r="AK316" i="1"/>
  <c r="AJ316" i="1"/>
  <c r="AH316" i="1"/>
  <c r="AG316" i="1" s="1"/>
  <c r="AF316" i="1"/>
  <c r="AE316" i="1"/>
  <c r="AD316" i="1"/>
  <c r="AC316" i="1"/>
  <c r="AA316" i="1"/>
  <c r="Z316" i="1"/>
  <c r="X316" i="1"/>
  <c r="U316" i="1"/>
  <c r="T316" i="1"/>
  <c r="S316" i="1"/>
  <c r="R316" i="1"/>
  <c r="Q316" i="1"/>
  <c r="P316" i="1"/>
  <c r="N316" i="1"/>
  <c r="L316" i="1"/>
  <c r="AQ315" i="1"/>
  <c r="AG315" i="1"/>
  <c r="W315" i="1"/>
  <c r="M315" i="1"/>
  <c r="K315" i="1"/>
  <c r="J315" i="1"/>
  <c r="AQ314" i="1"/>
  <c r="AG314" i="1"/>
  <c r="W314" i="1"/>
  <c r="M314" i="1"/>
  <c r="K314" i="1"/>
  <c r="AQ313" i="1"/>
  <c r="AG313" i="1"/>
  <c r="W313" i="1"/>
  <c r="M313" i="1"/>
  <c r="J313" i="1" s="1"/>
  <c r="K313" i="1"/>
  <c r="AQ312" i="1"/>
  <c r="AG312" i="1"/>
  <c r="W312" i="1"/>
  <c r="M312" i="1"/>
  <c r="K312" i="1"/>
  <c r="J312" i="1"/>
  <c r="AQ311" i="1"/>
  <c r="AG311" i="1"/>
  <c r="W311" i="1"/>
  <c r="V311" i="1" s="1"/>
  <c r="M311" i="1"/>
  <c r="K311" i="1"/>
  <c r="J311" i="1"/>
  <c r="AQ310" i="1"/>
  <c r="AG310" i="1"/>
  <c r="W310" i="1"/>
  <c r="J310" i="1" s="1"/>
  <c r="M310" i="1"/>
  <c r="K310" i="1"/>
  <c r="AQ309" i="1"/>
  <c r="AG309" i="1"/>
  <c r="W309" i="1"/>
  <c r="M309" i="1"/>
  <c r="J309" i="1" s="1"/>
  <c r="K309" i="1"/>
  <c r="AQ308" i="1"/>
  <c r="AG308" i="1"/>
  <c r="W308" i="1"/>
  <c r="V308" i="1" s="1"/>
  <c r="K308" i="1" s="1"/>
  <c r="M308" i="1"/>
  <c r="J308" i="1"/>
  <c r="AQ307" i="1"/>
  <c r="AG307" i="1"/>
  <c r="W307" i="1"/>
  <c r="M307" i="1"/>
  <c r="K307" i="1"/>
  <c r="AQ306" i="1"/>
  <c r="AG306" i="1"/>
  <c r="W306" i="1"/>
  <c r="V306" i="1"/>
  <c r="K306" i="1" s="1"/>
  <c r="M306" i="1"/>
  <c r="J306" i="1" s="1"/>
  <c r="AQ305" i="1"/>
  <c r="AG305" i="1"/>
  <c r="W305" i="1"/>
  <c r="V305" i="1" s="1"/>
  <c r="K305" i="1" s="1"/>
  <c r="M305" i="1"/>
  <c r="J305" i="1" s="1"/>
  <c r="AQ304" i="1"/>
  <c r="AG304" i="1"/>
  <c r="W304" i="1"/>
  <c r="W316" i="1" s="1"/>
  <c r="M304" i="1"/>
  <c r="AQ302" i="1"/>
  <c r="AG302" i="1"/>
  <c r="W302" i="1"/>
  <c r="J302" i="1" s="1"/>
  <c r="M302" i="1"/>
  <c r="AQ301" i="1"/>
  <c r="AG301" i="1"/>
  <c r="W301" i="1"/>
  <c r="M301" i="1"/>
  <c r="J301" i="1" s="1"/>
  <c r="K301" i="1"/>
  <c r="K302" i="1" s="1"/>
  <c r="AZ300" i="1"/>
  <c r="AY300" i="1"/>
  <c r="AX300" i="1"/>
  <c r="AW300" i="1"/>
  <c r="AV300" i="1"/>
  <c r="AU300" i="1"/>
  <c r="AT300" i="1"/>
  <c r="AS300" i="1"/>
  <c r="AR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V300" i="1"/>
  <c r="U300" i="1"/>
  <c r="T300" i="1"/>
  <c r="S300" i="1"/>
  <c r="R300" i="1"/>
  <c r="Q300" i="1"/>
  <c r="P300" i="1"/>
  <c r="O300" i="1"/>
  <c r="N300" i="1"/>
  <c r="L300" i="1"/>
  <c r="AQ299" i="1"/>
  <c r="AG299" i="1"/>
  <c r="W299" i="1"/>
  <c r="M299" i="1"/>
  <c r="J299" i="1" s="1"/>
  <c r="K299" i="1"/>
  <c r="AQ297" i="1"/>
  <c r="AG297" i="1"/>
  <c r="M297" i="1"/>
  <c r="K297" i="1"/>
  <c r="J297" i="1"/>
  <c r="AQ296" i="1"/>
  <c r="AG296" i="1"/>
  <c r="W296" i="1"/>
  <c r="J296" i="1" s="1"/>
  <c r="M296" i="1"/>
  <c r="K296" i="1"/>
  <c r="AQ295" i="1"/>
  <c r="AG295" i="1"/>
  <c r="W295" i="1"/>
  <c r="M295" i="1"/>
  <c r="J295" i="1" s="1"/>
  <c r="K295" i="1"/>
  <c r="AQ294" i="1"/>
  <c r="AG294" i="1"/>
  <c r="W294" i="1"/>
  <c r="M294" i="1"/>
  <c r="J294" i="1" s="1"/>
  <c r="K294" i="1"/>
  <c r="AG293" i="1"/>
  <c r="M293" i="1"/>
  <c r="J293" i="1" s="1"/>
  <c r="K293" i="1"/>
  <c r="AQ291" i="1"/>
  <c r="AQ300" i="1" s="1"/>
  <c r="AG291" i="1"/>
  <c r="W291" i="1"/>
  <c r="W300" i="1" s="1"/>
  <c r="M291" i="1"/>
  <c r="J291" i="1" s="1"/>
  <c r="K291" i="1"/>
  <c r="K300" i="1" s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F290" i="1"/>
  <c r="AE290" i="1"/>
  <c r="AD290" i="1"/>
  <c r="AC290" i="1"/>
  <c r="AB290" i="1"/>
  <c r="AA290" i="1"/>
  <c r="Z290" i="1"/>
  <c r="Y290" i="1"/>
  <c r="X290" i="1"/>
  <c r="V290" i="1"/>
  <c r="U290" i="1"/>
  <c r="T290" i="1"/>
  <c r="S290" i="1"/>
  <c r="R290" i="1"/>
  <c r="Q290" i="1"/>
  <c r="P290" i="1"/>
  <c r="O290" i="1"/>
  <c r="N290" i="1"/>
  <c r="L290" i="1"/>
  <c r="K290" i="1"/>
  <c r="AQ289" i="1"/>
  <c r="AG289" i="1"/>
  <c r="AG290" i="1" s="1"/>
  <c r="W289" i="1"/>
  <c r="W290" i="1" s="1"/>
  <c r="M289" i="1"/>
  <c r="M290" i="1" s="1"/>
  <c r="K289" i="1"/>
  <c r="J289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F288" i="1"/>
  <c r="AE288" i="1"/>
  <c r="AD288" i="1"/>
  <c r="AC288" i="1"/>
  <c r="AB288" i="1"/>
  <c r="AA288" i="1"/>
  <c r="Z288" i="1"/>
  <c r="Y288" i="1"/>
  <c r="X288" i="1"/>
  <c r="V288" i="1"/>
  <c r="U288" i="1"/>
  <c r="T288" i="1"/>
  <c r="S288" i="1"/>
  <c r="R288" i="1"/>
  <c r="Q288" i="1"/>
  <c r="P288" i="1"/>
  <c r="O288" i="1"/>
  <c r="N288" i="1"/>
  <c r="L288" i="1"/>
  <c r="K288" i="1"/>
  <c r="AQ287" i="1"/>
  <c r="AG287" i="1"/>
  <c r="W287" i="1"/>
  <c r="M287" i="1"/>
  <c r="K287" i="1"/>
  <c r="J287" i="1"/>
  <c r="AQ286" i="1"/>
  <c r="AG286" i="1"/>
  <c r="W286" i="1"/>
  <c r="W288" i="1" s="1"/>
  <c r="M286" i="1"/>
  <c r="M288" i="1" s="1"/>
  <c r="K286" i="1"/>
  <c r="AQ283" i="1"/>
  <c r="AG283" i="1"/>
  <c r="W283" i="1"/>
  <c r="M283" i="1"/>
  <c r="J283" i="1" s="1"/>
  <c r="K283" i="1"/>
  <c r="AQ282" i="1"/>
  <c r="AG282" i="1"/>
  <c r="W282" i="1"/>
  <c r="M282" i="1"/>
  <c r="J282" i="1" s="1"/>
  <c r="K282" i="1"/>
  <c r="AQ281" i="1"/>
  <c r="J281" i="1" s="1"/>
  <c r="AG281" i="1"/>
  <c r="W281" i="1"/>
  <c r="M281" i="1"/>
  <c r="K281" i="1"/>
  <c r="AQ280" i="1"/>
  <c r="AG280" i="1"/>
  <c r="W280" i="1"/>
  <c r="M280" i="1"/>
  <c r="K280" i="1"/>
  <c r="J280" i="1"/>
  <c r="AQ279" i="1"/>
  <c r="AG279" i="1"/>
  <c r="W279" i="1"/>
  <c r="V279" i="1" s="1"/>
  <c r="K279" i="1" s="1"/>
  <c r="M279" i="1"/>
  <c r="AQ277" i="1"/>
  <c r="AG277" i="1"/>
  <c r="W277" i="1"/>
  <c r="M277" i="1"/>
  <c r="J277" i="1" s="1"/>
  <c r="K277" i="1"/>
  <c r="AQ276" i="1"/>
  <c r="AG276" i="1"/>
  <c r="W276" i="1"/>
  <c r="M276" i="1"/>
  <c r="K276" i="1"/>
  <c r="J276" i="1"/>
  <c r="AQ274" i="1"/>
  <c r="AG274" i="1"/>
  <c r="W274" i="1"/>
  <c r="M274" i="1"/>
  <c r="K274" i="1"/>
  <c r="AQ273" i="1"/>
  <c r="AG273" i="1"/>
  <c r="W273" i="1"/>
  <c r="M273" i="1"/>
  <c r="J273" i="1" s="1"/>
  <c r="K273" i="1"/>
  <c r="AQ271" i="1"/>
  <c r="J271" i="1" s="1"/>
  <c r="AG271" i="1"/>
  <c r="W271" i="1"/>
  <c r="M271" i="1"/>
  <c r="K271" i="1"/>
  <c r="AQ268" i="1"/>
  <c r="AG268" i="1"/>
  <c r="W268" i="1"/>
  <c r="M268" i="1"/>
  <c r="K268" i="1"/>
  <c r="AQ267" i="1"/>
  <c r="AG267" i="1"/>
  <c r="W267" i="1"/>
  <c r="M267" i="1"/>
  <c r="K267" i="1"/>
  <c r="AQ265" i="1"/>
  <c r="AG265" i="1"/>
  <c r="W265" i="1"/>
  <c r="M265" i="1"/>
  <c r="K265" i="1"/>
  <c r="AQ263" i="1"/>
  <c r="AG263" i="1"/>
  <c r="W263" i="1"/>
  <c r="AQ261" i="1"/>
  <c r="AG261" i="1"/>
  <c r="W261" i="1"/>
  <c r="M261" i="1"/>
  <c r="K261" i="1"/>
  <c r="AQ259" i="1"/>
  <c r="J259" i="1" s="1"/>
  <c r="AG259" i="1"/>
  <c r="W259" i="1"/>
  <c r="M259" i="1"/>
  <c r="K259" i="1"/>
  <c r="AQ258" i="1"/>
  <c r="AG258" i="1"/>
  <c r="W258" i="1"/>
  <c r="M258" i="1"/>
  <c r="K258" i="1"/>
  <c r="J258" i="1"/>
  <c r="AQ257" i="1"/>
  <c r="AG257" i="1"/>
  <c r="W257" i="1"/>
  <c r="M257" i="1"/>
  <c r="K257" i="1"/>
  <c r="AQ255" i="1"/>
  <c r="AG255" i="1"/>
  <c r="W255" i="1"/>
  <c r="M255" i="1"/>
  <c r="J255" i="1" s="1"/>
  <c r="K255" i="1"/>
  <c r="AQ253" i="1"/>
  <c r="J253" i="1" s="1"/>
  <c r="AG253" i="1"/>
  <c r="W253" i="1"/>
  <c r="M253" i="1"/>
  <c r="K253" i="1"/>
  <c r="AQ251" i="1"/>
  <c r="AG251" i="1"/>
  <c r="W251" i="1"/>
  <c r="M251" i="1"/>
  <c r="K251" i="1"/>
  <c r="J251" i="1"/>
  <c r="AQ249" i="1"/>
  <c r="AG249" i="1"/>
  <c r="W249" i="1"/>
  <c r="M249" i="1"/>
  <c r="K249" i="1"/>
  <c r="AQ247" i="1"/>
  <c r="AG247" i="1"/>
  <c r="W247" i="1"/>
  <c r="M247" i="1"/>
  <c r="J247" i="1" s="1"/>
  <c r="K247" i="1"/>
  <c r="AQ245" i="1"/>
  <c r="J245" i="1" s="1"/>
  <c r="AG245" i="1"/>
  <c r="W245" i="1"/>
  <c r="M245" i="1"/>
  <c r="K245" i="1"/>
  <c r="AQ244" i="1"/>
  <c r="AG244" i="1"/>
  <c r="W244" i="1"/>
  <c r="M244" i="1"/>
  <c r="K244" i="1"/>
  <c r="J244" i="1"/>
  <c r="AQ242" i="1"/>
  <c r="AG242" i="1"/>
  <c r="W242" i="1"/>
  <c r="M242" i="1"/>
  <c r="K242" i="1"/>
  <c r="AQ241" i="1"/>
  <c r="AG241" i="1"/>
  <c r="W241" i="1"/>
  <c r="M241" i="1"/>
  <c r="J241" i="1" s="1"/>
  <c r="K241" i="1"/>
  <c r="W239" i="1"/>
  <c r="M239" i="1"/>
  <c r="K239" i="1"/>
  <c r="W238" i="1"/>
  <c r="V238" i="1" s="1"/>
  <c r="M238" i="1"/>
  <c r="K238" i="1"/>
  <c r="J238" i="1"/>
  <c r="W237" i="1"/>
  <c r="M237" i="1"/>
  <c r="J237" i="1" s="1"/>
  <c r="K237" i="1"/>
  <c r="AQ236" i="1"/>
  <c r="J236" i="1" s="1"/>
  <c r="AG236" i="1"/>
  <c r="W236" i="1"/>
  <c r="M236" i="1"/>
  <c r="K236" i="1"/>
  <c r="AZ234" i="1"/>
  <c r="AQ233" i="1"/>
  <c r="AG233" i="1"/>
  <c r="W233" i="1"/>
  <c r="V233" i="1"/>
  <c r="K233" i="1" s="1"/>
  <c r="M233" i="1"/>
  <c r="J233" i="1" s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F232" i="1"/>
  <c r="AE232" i="1"/>
  <c r="AD232" i="1"/>
  <c r="AC232" i="1"/>
  <c r="AB232" i="1"/>
  <c r="AA232" i="1"/>
  <c r="Z232" i="1"/>
  <c r="Y232" i="1"/>
  <c r="X232" i="1"/>
  <c r="V232" i="1"/>
  <c r="U232" i="1"/>
  <c r="T232" i="1"/>
  <c r="S232" i="1"/>
  <c r="R232" i="1"/>
  <c r="Q232" i="1"/>
  <c r="P232" i="1"/>
  <c r="O232" i="1"/>
  <c r="N232" i="1"/>
  <c r="L232" i="1"/>
  <c r="K232" i="1"/>
  <c r="AQ231" i="1"/>
  <c r="AG231" i="1"/>
  <c r="AG232" i="1" s="1"/>
  <c r="W231" i="1"/>
  <c r="W232" i="1" s="1"/>
  <c r="M231" i="1"/>
  <c r="M232" i="1" s="1"/>
  <c r="K231" i="1"/>
  <c r="J231" i="1"/>
  <c r="AY230" i="1"/>
  <c r="AX230" i="1"/>
  <c r="AW230" i="1"/>
  <c r="AV230" i="1"/>
  <c r="AU230" i="1"/>
  <c r="AT230" i="1"/>
  <c r="AR230" i="1"/>
  <c r="AQ230" i="1" s="1"/>
  <c r="AP230" i="1"/>
  <c r="AO230" i="1"/>
  <c r="AN230" i="1"/>
  <c r="AM230" i="1"/>
  <c r="AL230" i="1"/>
  <c r="AK230" i="1"/>
  <c r="AJ230" i="1"/>
  <c r="AH230" i="1"/>
  <c r="AF230" i="1"/>
  <c r="AE230" i="1"/>
  <c r="AD230" i="1"/>
  <c r="AC230" i="1"/>
  <c r="AB230" i="1"/>
  <c r="AA230" i="1"/>
  <c r="Z230" i="1"/>
  <c r="X230" i="1"/>
  <c r="V230" i="1"/>
  <c r="U230" i="1"/>
  <c r="T230" i="1"/>
  <c r="S230" i="1"/>
  <c r="R230" i="1"/>
  <c r="Q230" i="1"/>
  <c r="P230" i="1"/>
  <c r="N230" i="1"/>
  <c r="M230" i="1"/>
  <c r="L230" i="1"/>
  <c r="AQ229" i="1"/>
  <c r="AG229" i="1"/>
  <c r="W229" i="1"/>
  <c r="M229" i="1"/>
  <c r="K229" i="1"/>
  <c r="K230" i="1" s="1"/>
  <c r="AY228" i="1"/>
  <c r="AX228" i="1"/>
  <c r="AW228" i="1"/>
  <c r="AV228" i="1"/>
  <c r="AU228" i="1"/>
  <c r="AT228" i="1"/>
  <c r="AR228" i="1"/>
  <c r="AQ228" i="1"/>
  <c r="AP228" i="1"/>
  <c r="AO228" i="1"/>
  <c r="AN228" i="1"/>
  <c r="AM228" i="1"/>
  <c r="AL228" i="1"/>
  <c r="AK228" i="1"/>
  <c r="AJ228" i="1"/>
  <c r="AH228" i="1"/>
  <c r="AG228" i="1" s="1"/>
  <c r="AF228" i="1"/>
  <c r="AE228" i="1"/>
  <c r="AD228" i="1"/>
  <c r="AC228" i="1"/>
  <c r="AB228" i="1"/>
  <c r="AA228" i="1"/>
  <c r="Z228" i="1"/>
  <c r="X228" i="1"/>
  <c r="W228" i="1"/>
  <c r="V228" i="1"/>
  <c r="U228" i="1"/>
  <c r="T228" i="1"/>
  <c r="S228" i="1"/>
  <c r="R228" i="1"/>
  <c r="Q228" i="1"/>
  <c r="P228" i="1"/>
  <c r="N228" i="1"/>
  <c r="L228" i="1"/>
  <c r="AQ227" i="1"/>
  <c r="AG227" i="1"/>
  <c r="W227" i="1"/>
  <c r="M227" i="1"/>
  <c r="K227" i="1"/>
  <c r="K228" i="1" s="1"/>
  <c r="AY226" i="1"/>
  <c r="AX226" i="1"/>
  <c r="AW226" i="1"/>
  <c r="AV226" i="1"/>
  <c r="AU226" i="1"/>
  <c r="AT226" i="1"/>
  <c r="AR226" i="1"/>
  <c r="AP226" i="1"/>
  <c r="AO226" i="1"/>
  <c r="AN226" i="1"/>
  <c r="AM226" i="1"/>
  <c r="AL226" i="1"/>
  <c r="AK226" i="1"/>
  <c r="AJ226" i="1"/>
  <c r="AG226" i="1" s="1"/>
  <c r="AH226" i="1"/>
  <c r="AF226" i="1"/>
  <c r="AE226" i="1"/>
  <c r="AD226" i="1"/>
  <c r="AC226" i="1"/>
  <c r="AB226" i="1"/>
  <c r="AA226" i="1"/>
  <c r="Z226" i="1"/>
  <c r="X226" i="1"/>
  <c r="V226" i="1"/>
  <c r="U226" i="1"/>
  <c r="T226" i="1"/>
  <c r="S226" i="1"/>
  <c r="R226" i="1"/>
  <c r="Q226" i="1"/>
  <c r="P226" i="1"/>
  <c r="N226" i="1"/>
  <c r="M226" i="1"/>
  <c r="L226" i="1"/>
  <c r="AQ225" i="1"/>
  <c r="AG225" i="1"/>
  <c r="W225" i="1"/>
  <c r="W226" i="1" s="1"/>
  <c r="M225" i="1"/>
  <c r="K225" i="1"/>
  <c r="K226" i="1" s="1"/>
  <c r="AQ224" i="1"/>
  <c r="AG224" i="1"/>
  <c r="W224" i="1"/>
  <c r="M224" i="1"/>
  <c r="J224" i="1" s="1"/>
  <c r="K224" i="1"/>
  <c r="AQ223" i="1"/>
  <c r="AG223" i="1"/>
  <c r="W223" i="1"/>
  <c r="J223" i="1" s="1"/>
  <c r="M223" i="1"/>
  <c r="K223" i="1"/>
  <c r="AQ222" i="1"/>
  <c r="AG222" i="1"/>
  <c r="W222" i="1"/>
  <c r="M222" i="1"/>
  <c r="K222" i="1"/>
  <c r="J222" i="1"/>
  <c r="AQ221" i="1"/>
  <c r="AG221" i="1"/>
  <c r="W221" i="1"/>
  <c r="M221" i="1"/>
  <c r="K221" i="1"/>
  <c r="AQ220" i="1"/>
  <c r="AG220" i="1"/>
  <c r="M220" i="1"/>
  <c r="K220" i="1"/>
  <c r="J220" i="1"/>
  <c r="AQ219" i="1"/>
  <c r="AG219" i="1"/>
  <c r="W219" i="1"/>
  <c r="V219" i="1" s="1"/>
  <c r="K219" i="1" s="1"/>
  <c r="M219" i="1"/>
  <c r="AQ218" i="1"/>
  <c r="AG218" i="1"/>
  <c r="W218" i="1"/>
  <c r="M218" i="1"/>
  <c r="J218" i="1" s="1"/>
  <c r="K218" i="1"/>
  <c r="AQ217" i="1"/>
  <c r="AG217" i="1"/>
  <c r="W217" i="1"/>
  <c r="M217" i="1"/>
  <c r="J217" i="1" s="1"/>
  <c r="K217" i="1"/>
  <c r="AQ216" i="1"/>
  <c r="AG216" i="1"/>
  <c r="W216" i="1"/>
  <c r="M216" i="1"/>
  <c r="K216" i="1"/>
  <c r="J216" i="1"/>
  <c r="AQ215" i="1"/>
  <c r="AG215" i="1"/>
  <c r="W215" i="1"/>
  <c r="M215" i="1"/>
  <c r="K215" i="1"/>
  <c r="J215" i="1"/>
  <c r="AY214" i="1"/>
  <c r="AX214" i="1"/>
  <c r="AW214" i="1"/>
  <c r="AU214" i="1"/>
  <c r="AT214" i="1"/>
  <c r="AR214" i="1"/>
  <c r="AQ214" i="1"/>
  <c r="AP214" i="1"/>
  <c r="AO214" i="1"/>
  <c r="AN214" i="1"/>
  <c r="AM214" i="1"/>
  <c r="AK214" i="1"/>
  <c r="AJ214" i="1"/>
  <c r="AH214" i="1"/>
  <c r="AG214" i="1"/>
  <c r="AF214" i="1"/>
  <c r="AE214" i="1"/>
  <c r="AD214" i="1"/>
  <c r="AC214" i="1"/>
  <c r="AA214" i="1"/>
  <c r="Z214" i="1"/>
  <c r="X214" i="1"/>
  <c r="V214" i="1"/>
  <c r="U214" i="1"/>
  <c r="T214" i="1"/>
  <c r="S214" i="1"/>
  <c r="Q214" i="1"/>
  <c r="P214" i="1"/>
  <c r="N214" i="1"/>
  <c r="L214" i="1"/>
  <c r="AQ213" i="1"/>
  <c r="AG213" i="1"/>
  <c r="W213" i="1"/>
  <c r="M213" i="1"/>
  <c r="J213" i="1" s="1"/>
  <c r="K213" i="1"/>
  <c r="AY212" i="1"/>
  <c r="AX212" i="1"/>
  <c r="AW212" i="1"/>
  <c r="AV212" i="1"/>
  <c r="AU212" i="1"/>
  <c r="AT212" i="1"/>
  <c r="AR212" i="1"/>
  <c r="AP212" i="1"/>
  <c r="AO212" i="1"/>
  <c r="AN212" i="1"/>
  <c r="AM212" i="1"/>
  <c r="AL212" i="1"/>
  <c r="AK212" i="1"/>
  <c r="AJ212" i="1"/>
  <c r="AH212" i="1"/>
  <c r="AF212" i="1"/>
  <c r="AE212" i="1"/>
  <c r="AD212" i="1"/>
  <c r="AC212" i="1"/>
  <c r="AB212" i="1"/>
  <c r="AA212" i="1"/>
  <c r="Z212" i="1"/>
  <c r="X212" i="1"/>
  <c r="W212" i="1"/>
  <c r="V212" i="1"/>
  <c r="U212" i="1"/>
  <c r="T212" i="1"/>
  <c r="S212" i="1"/>
  <c r="R212" i="1"/>
  <c r="Q212" i="1"/>
  <c r="P212" i="1"/>
  <c r="N212" i="1"/>
  <c r="L212" i="1"/>
  <c r="AQ211" i="1"/>
  <c r="AG211" i="1"/>
  <c r="W211" i="1"/>
  <c r="M211" i="1"/>
  <c r="K211" i="1"/>
  <c r="K212" i="1" s="1"/>
  <c r="AY210" i="1"/>
  <c r="AX210" i="1"/>
  <c r="AW210" i="1"/>
  <c r="AV210" i="1"/>
  <c r="AU210" i="1"/>
  <c r="AT210" i="1"/>
  <c r="AQ210" i="1" s="1"/>
  <c r="AR210" i="1"/>
  <c r="AP210" i="1"/>
  <c r="AO210" i="1"/>
  <c r="AN210" i="1"/>
  <c r="AM210" i="1"/>
  <c r="AL210" i="1"/>
  <c r="AK210" i="1"/>
  <c r="AG210" i="1" s="1"/>
  <c r="AJ210" i="1"/>
  <c r="AH210" i="1"/>
  <c r="AF210" i="1"/>
  <c r="AE210" i="1"/>
  <c r="AD210" i="1"/>
  <c r="AC210" i="1"/>
  <c r="AB210" i="1"/>
  <c r="AA210" i="1"/>
  <c r="Z210" i="1"/>
  <c r="X210" i="1"/>
  <c r="W210" i="1"/>
  <c r="V210" i="1"/>
  <c r="U210" i="1"/>
  <c r="T210" i="1"/>
  <c r="S210" i="1"/>
  <c r="R210" i="1"/>
  <c r="Q210" i="1"/>
  <c r="P210" i="1"/>
  <c r="N210" i="1"/>
  <c r="L210" i="1"/>
  <c r="K210" i="1"/>
  <c r="AQ209" i="1"/>
  <c r="AG209" i="1"/>
  <c r="W209" i="1"/>
  <c r="M209" i="1"/>
  <c r="M210" i="1" s="1"/>
  <c r="K209" i="1"/>
  <c r="AY208" i="1"/>
  <c r="AY234" i="1" s="1"/>
  <c r="AX208" i="1"/>
  <c r="AW208" i="1"/>
  <c r="AV208" i="1"/>
  <c r="AU208" i="1"/>
  <c r="AQ208" i="1" s="1"/>
  <c r="AT208" i="1"/>
  <c r="AR208" i="1"/>
  <c r="AP208" i="1"/>
  <c r="AO208" i="1"/>
  <c r="AN208" i="1"/>
  <c r="AM208" i="1"/>
  <c r="AL208" i="1"/>
  <c r="AK208" i="1"/>
  <c r="AJ208" i="1"/>
  <c r="AH208" i="1"/>
  <c r="AG208" i="1"/>
  <c r="AF208" i="1"/>
  <c r="AE208" i="1"/>
  <c r="AD208" i="1"/>
  <c r="AC208" i="1"/>
  <c r="AB208" i="1"/>
  <c r="AA208" i="1"/>
  <c r="Z208" i="1"/>
  <c r="X208" i="1"/>
  <c r="X234" i="1" s="1"/>
  <c r="V208" i="1"/>
  <c r="U208" i="1"/>
  <c r="T208" i="1"/>
  <c r="T234" i="1" s="1"/>
  <c r="S208" i="1"/>
  <c r="R208" i="1"/>
  <c r="Q208" i="1"/>
  <c r="P208" i="1"/>
  <c r="P234" i="1" s="1"/>
  <c r="N208" i="1"/>
  <c r="M208" i="1"/>
  <c r="L208" i="1"/>
  <c r="AQ207" i="1"/>
  <c r="AG207" i="1"/>
  <c r="W207" i="1"/>
  <c r="W208" i="1" s="1"/>
  <c r="M207" i="1"/>
  <c r="K207" i="1"/>
  <c r="K208" i="1" s="1"/>
  <c r="J207" i="1"/>
  <c r="AY206" i="1"/>
  <c r="AX206" i="1"/>
  <c r="AX234" i="1" s="1"/>
  <c r="AW206" i="1"/>
  <c r="AW234" i="1" s="1"/>
  <c r="AV206" i="1"/>
  <c r="AU206" i="1"/>
  <c r="AT206" i="1"/>
  <c r="AR206" i="1"/>
  <c r="AP206" i="1"/>
  <c r="AO206" i="1"/>
  <c r="AN206" i="1"/>
  <c r="AN234" i="1" s="1"/>
  <c r="AM206" i="1"/>
  <c r="AL206" i="1"/>
  <c r="AK206" i="1"/>
  <c r="AJ206" i="1"/>
  <c r="AJ234" i="1" s="1"/>
  <c r="AH206" i="1"/>
  <c r="AF206" i="1"/>
  <c r="AE206" i="1"/>
  <c r="AE234" i="1" s="1"/>
  <c r="AD206" i="1"/>
  <c r="AD234" i="1" s="1"/>
  <c r="AC206" i="1"/>
  <c r="AC234" i="1" s="1"/>
  <c r="AB206" i="1"/>
  <c r="AA206" i="1"/>
  <c r="Z206" i="1"/>
  <c r="Z234" i="1" s="1"/>
  <c r="X206" i="1"/>
  <c r="W206" i="1"/>
  <c r="V206" i="1"/>
  <c r="U206" i="1"/>
  <c r="U234" i="1" s="1"/>
  <c r="T206" i="1"/>
  <c r="S206" i="1"/>
  <c r="R206" i="1"/>
  <c r="Q206" i="1"/>
  <c r="Q234" i="1" s="1"/>
  <c r="P206" i="1"/>
  <c r="N206" i="1"/>
  <c r="M206" i="1"/>
  <c r="L206" i="1"/>
  <c r="L234" i="1" s="1"/>
  <c r="AQ205" i="1"/>
  <c r="AG205" i="1"/>
  <c r="W205" i="1"/>
  <c r="M205" i="1"/>
  <c r="K205" i="1"/>
  <c r="K206" i="1" s="1"/>
  <c r="J205" i="1"/>
  <c r="AV204" i="1"/>
  <c r="AJ204" i="1"/>
  <c r="AD204" i="1"/>
  <c r="X204" i="1"/>
  <c r="L204" i="1"/>
  <c r="AQ203" i="1"/>
  <c r="AG203" i="1"/>
  <c r="J203" i="1" s="1"/>
  <c r="W203" i="1"/>
  <c r="M203" i="1"/>
  <c r="AY202" i="1"/>
  <c r="AX202" i="1"/>
  <c r="AW202" i="1"/>
  <c r="AV202" i="1"/>
  <c r="AU202" i="1"/>
  <c r="AT202" i="1"/>
  <c r="AR202" i="1"/>
  <c r="AQ202" i="1"/>
  <c r="AP202" i="1"/>
  <c r="AO202" i="1"/>
  <c r="AN202" i="1"/>
  <c r="AM202" i="1"/>
  <c r="AL202" i="1"/>
  <c r="AK202" i="1"/>
  <c r="AJ202" i="1"/>
  <c r="AH202" i="1"/>
  <c r="AG202" i="1" s="1"/>
  <c r="AF202" i="1"/>
  <c r="AE202" i="1"/>
  <c r="AD202" i="1"/>
  <c r="AC202" i="1"/>
  <c r="AB202" i="1"/>
  <c r="AA202" i="1"/>
  <c r="Z202" i="1"/>
  <c r="X202" i="1"/>
  <c r="W202" i="1"/>
  <c r="V202" i="1"/>
  <c r="U202" i="1"/>
  <c r="T202" i="1"/>
  <c r="S202" i="1"/>
  <c r="R202" i="1"/>
  <c r="Q202" i="1"/>
  <c r="P202" i="1"/>
  <c r="N202" i="1"/>
  <c r="L202" i="1"/>
  <c r="AQ201" i="1"/>
  <c r="AG201" i="1"/>
  <c r="W201" i="1"/>
  <c r="M201" i="1"/>
  <c r="K201" i="1"/>
  <c r="K202" i="1" s="1"/>
  <c r="AQ200" i="1"/>
  <c r="AG200" i="1"/>
  <c r="W200" i="1"/>
  <c r="V200" i="1" s="1"/>
  <c r="M200" i="1"/>
  <c r="K200" i="1"/>
  <c r="J200" i="1"/>
  <c r="AQ199" i="1"/>
  <c r="AG199" i="1"/>
  <c r="W199" i="1"/>
  <c r="J199" i="1" s="1"/>
  <c r="M199" i="1"/>
  <c r="K199" i="1"/>
  <c r="AQ198" i="1"/>
  <c r="AG198" i="1"/>
  <c r="W198" i="1"/>
  <c r="V198" i="1"/>
  <c r="K198" i="1" s="1"/>
  <c r="M198" i="1"/>
  <c r="J198" i="1"/>
  <c r="AY197" i="1"/>
  <c r="AX197" i="1"/>
  <c r="AW197" i="1"/>
  <c r="AV197" i="1"/>
  <c r="AU197" i="1"/>
  <c r="AT197" i="1"/>
  <c r="AR197" i="1"/>
  <c r="AQ197" i="1" s="1"/>
  <c r="AO197" i="1"/>
  <c r="AN197" i="1"/>
  <c r="AM197" i="1"/>
  <c r="AL197" i="1"/>
  <c r="AK197" i="1"/>
  <c r="AJ197" i="1"/>
  <c r="AH197" i="1"/>
  <c r="AG197" i="1" s="1"/>
  <c r="AE197" i="1"/>
  <c r="AD197" i="1"/>
  <c r="AC197" i="1"/>
  <c r="AB197" i="1"/>
  <c r="AA197" i="1"/>
  <c r="Z197" i="1"/>
  <c r="X197" i="1"/>
  <c r="U197" i="1"/>
  <c r="T197" i="1"/>
  <c r="S197" i="1"/>
  <c r="R197" i="1"/>
  <c r="Q197" i="1"/>
  <c r="P197" i="1"/>
  <c r="N197" i="1"/>
  <c r="M197" i="1"/>
  <c r="K197" i="1"/>
  <c r="AQ196" i="1"/>
  <c r="J196" i="1" s="1"/>
  <c r="AG196" i="1"/>
  <c r="W196" i="1"/>
  <c r="W197" i="1" s="1"/>
  <c r="M196" i="1"/>
  <c r="K196" i="1"/>
  <c r="AQ195" i="1"/>
  <c r="AG195" i="1"/>
  <c r="W195" i="1"/>
  <c r="M195" i="1"/>
  <c r="K195" i="1"/>
  <c r="J195" i="1"/>
  <c r="AQ194" i="1"/>
  <c r="AG194" i="1"/>
  <c r="W194" i="1"/>
  <c r="M194" i="1"/>
  <c r="K194" i="1"/>
  <c r="AY193" i="1"/>
  <c r="AX193" i="1"/>
  <c r="AW193" i="1"/>
  <c r="AV193" i="1"/>
  <c r="AU193" i="1"/>
  <c r="AT193" i="1"/>
  <c r="AQ193" i="1" s="1"/>
  <c r="AR193" i="1"/>
  <c r="AP193" i="1"/>
  <c r="AO193" i="1"/>
  <c r="AN193" i="1"/>
  <c r="AM193" i="1"/>
  <c r="AL193" i="1"/>
  <c r="AK193" i="1"/>
  <c r="AJ193" i="1"/>
  <c r="AH193" i="1"/>
  <c r="AG193" i="1"/>
  <c r="AF193" i="1"/>
  <c r="AE193" i="1"/>
  <c r="AD193" i="1"/>
  <c r="AC193" i="1"/>
  <c r="AB193" i="1"/>
  <c r="AA193" i="1"/>
  <c r="Z193" i="1"/>
  <c r="X193" i="1"/>
  <c r="V193" i="1"/>
  <c r="U193" i="1"/>
  <c r="T193" i="1"/>
  <c r="S193" i="1"/>
  <c r="R193" i="1"/>
  <c r="Q193" i="1"/>
  <c r="P193" i="1"/>
  <c r="N193" i="1"/>
  <c r="L193" i="1"/>
  <c r="K193" i="1"/>
  <c r="AQ192" i="1"/>
  <c r="AG192" i="1"/>
  <c r="W192" i="1"/>
  <c r="W193" i="1" s="1"/>
  <c r="M192" i="1"/>
  <c r="K192" i="1"/>
  <c r="AY191" i="1"/>
  <c r="AY204" i="1" s="1"/>
  <c r="AX191" i="1"/>
  <c r="AW191" i="1"/>
  <c r="AV191" i="1"/>
  <c r="AU191" i="1"/>
  <c r="AT191" i="1"/>
  <c r="AR191" i="1"/>
  <c r="AP191" i="1"/>
  <c r="AP204" i="1" s="1"/>
  <c r="AO191" i="1"/>
  <c r="AN191" i="1"/>
  <c r="AM191" i="1"/>
  <c r="AL191" i="1"/>
  <c r="AL204" i="1" s="1"/>
  <c r="AK191" i="1"/>
  <c r="AJ191" i="1"/>
  <c r="AH191" i="1"/>
  <c r="AG191" i="1"/>
  <c r="AF191" i="1"/>
  <c r="AE191" i="1"/>
  <c r="AD191" i="1"/>
  <c r="AC191" i="1"/>
  <c r="AC204" i="1" s="1"/>
  <c r="AB191" i="1"/>
  <c r="AA191" i="1"/>
  <c r="Z191" i="1"/>
  <c r="X191" i="1"/>
  <c r="V191" i="1"/>
  <c r="U191" i="1"/>
  <c r="T191" i="1"/>
  <c r="T204" i="1" s="1"/>
  <c r="S191" i="1"/>
  <c r="R191" i="1"/>
  <c r="Q191" i="1"/>
  <c r="P191" i="1"/>
  <c r="P204" i="1" s="1"/>
  <c r="N191" i="1"/>
  <c r="M191" i="1"/>
  <c r="L191" i="1"/>
  <c r="AQ190" i="1"/>
  <c r="AG190" i="1"/>
  <c r="W190" i="1"/>
  <c r="W191" i="1" s="1"/>
  <c r="M190" i="1"/>
  <c r="K190" i="1"/>
  <c r="K191" i="1" s="1"/>
  <c r="AY189" i="1"/>
  <c r="AX189" i="1"/>
  <c r="AX204" i="1" s="1"/>
  <c r="AW189" i="1"/>
  <c r="AW204" i="1" s="1"/>
  <c r="AV189" i="1"/>
  <c r="AU189" i="1"/>
  <c r="AT189" i="1"/>
  <c r="AR189" i="1"/>
  <c r="AR204" i="1" s="1"/>
  <c r="AP189" i="1"/>
  <c r="AO189" i="1"/>
  <c r="AO204" i="1" s="1"/>
  <c r="AN189" i="1"/>
  <c r="AN204" i="1" s="1"/>
  <c r="AM189" i="1"/>
  <c r="AM204" i="1" s="1"/>
  <c r="AL189" i="1"/>
  <c r="AK189" i="1"/>
  <c r="AK204" i="1" s="1"/>
  <c r="AJ189" i="1"/>
  <c r="AH189" i="1"/>
  <c r="AF189" i="1"/>
  <c r="AF204" i="1" s="1"/>
  <c r="AE189" i="1"/>
  <c r="AE204" i="1" s="1"/>
  <c r="AD189" i="1"/>
  <c r="AC189" i="1"/>
  <c r="AB189" i="1"/>
  <c r="AB204" i="1" s="1"/>
  <c r="AA189" i="1"/>
  <c r="AA204" i="1" s="1"/>
  <c r="Z189" i="1"/>
  <c r="Z204" i="1" s="1"/>
  <c r="X189" i="1"/>
  <c r="W189" i="1"/>
  <c r="V189" i="1"/>
  <c r="V204" i="1" s="1"/>
  <c r="U189" i="1"/>
  <c r="U204" i="1" s="1"/>
  <c r="T189" i="1"/>
  <c r="S189" i="1"/>
  <c r="S204" i="1" s="1"/>
  <c r="R189" i="1"/>
  <c r="R204" i="1" s="1"/>
  <c r="Q189" i="1"/>
  <c r="Q204" i="1" s="1"/>
  <c r="P189" i="1"/>
  <c r="N189" i="1"/>
  <c r="N204" i="1" s="1"/>
  <c r="M189" i="1"/>
  <c r="L189" i="1"/>
  <c r="AQ188" i="1"/>
  <c r="AG188" i="1"/>
  <c r="W188" i="1"/>
  <c r="M188" i="1"/>
  <c r="K188" i="1"/>
  <c r="AZ186" i="1"/>
  <c r="AY186" i="1"/>
  <c r="AX186" i="1"/>
  <c r="AW186" i="1"/>
  <c r="AV186" i="1"/>
  <c r="AU186" i="1"/>
  <c r="AT186" i="1"/>
  <c r="AS186" i="1"/>
  <c r="AR186" i="1"/>
  <c r="AP186" i="1"/>
  <c r="AO186" i="1"/>
  <c r="AN186" i="1"/>
  <c r="AM186" i="1"/>
  <c r="AL186" i="1"/>
  <c r="AK186" i="1"/>
  <c r="AJ186" i="1"/>
  <c r="AI186" i="1"/>
  <c r="AH186" i="1"/>
  <c r="AF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Q186" i="1"/>
  <c r="P186" i="1"/>
  <c r="O186" i="1"/>
  <c r="N186" i="1"/>
  <c r="L186" i="1"/>
  <c r="AQ185" i="1"/>
  <c r="AQ186" i="1" s="1"/>
  <c r="AG185" i="1"/>
  <c r="AG186" i="1" s="1"/>
  <c r="W185" i="1"/>
  <c r="V185" i="1"/>
  <c r="V186" i="1" s="1"/>
  <c r="M185" i="1"/>
  <c r="K185" i="1"/>
  <c r="K186" i="1" s="1"/>
  <c r="AZ184" i="1"/>
  <c r="AY184" i="1"/>
  <c r="AX184" i="1"/>
  <c r="AW184" i="1"/>
  <c r="AV184" i="1"/>
  <c r="AU184" i="1"/>
  <c r="AT184" i="1"/>
  <c r="AS184" i="1"/>
  <c r="AR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V184" i="1"/>
  <c r="U184" i="1"/>
  <c r="T184" i="1"/>
  <c r="S184" i="1"/>
  <c r="R184" i="1"/>
  <c r="Q184" i="1"/>
  <c r="P184" i="1"/>
  <c r="O184" i="1"/>
  <c r="N184" i="1"/>
  <c r="L184" i="1"/>
  <c r="AQ182" i="1"/>
  <c r="AG182" i="1"/>
  <c r="W182" i="1"/>
  <c r="M182" i="1"/>
  <c r="J182" i="1" s="1"/>
  <c r="K182" i="1"/>
  <c r="AQ180" i="1"/>
  <c r="AQ184" i="1" s="1"/>
  <c r="AG180" i="1"/>
  <c r="W180" i="1"/>
  <c r="W184" i="1" s="1"/>
  <c r="M180" i="1"/>
  <c r="K180" i="1"/>
  <c r="K184" i="1" s="1"/>
  <c r="AZ179" i="1"/>
  <c r="AY179" i="1"/>
  <c r="AX179" i="1"/>
  <c r="AW179" i="1"/>
  <c r="AV179" i="1"/>
  <c r="AU179" i="1"/>
  <c r="AS179" i="1"/>
  <c r="AP179" i="1"/>
  <c r="AO179" i="1"/>
  <c r="AN179" i="1"/>
  <c r="AM179" i="1"/>
  <c r="AL179" i="1"/>
  <c r="AK179" i="1"/>
  <c r="AI179" i="1"/>
  <c r="AF179" i="1"/>
  <c r="AE179" i="1"/>
  <c r="AD179" i="1"/>
  <c r="AC179" i="1"/>
  <c r="AB179" i="1"/>
  <c r="AA179" i="1"/>
  <c r="Y179" i="1"/>
  <c r="U179" i="1"/>
  <c r="T179" i="1"/>
  <c r="S179" i="1"/>
  <c r="R179" i="1"/>
  <c r="Q179" i="1"/>
  <c r="O179" i="1"/>
  <c r="L179" i="1"/>
  <c r="H179" i="1"/>
  <c r="AQ178" i="1"/>
  <c r="AG178" i="1"/>
  <c r="W178" i="1"/>
  <c r="M178" i="1"/>
  <c r="K178" i="1"/>
  <c r="J178" i="1"/>
  <c r="AQ177" i="1"/>
  <c r="AG177" i="1"/>
  <c r="W177" i="1"/>
  <c r="V177" i="1"/>
  <c r="K177" i="1" s="1"/>
  <c r="M177" i="1"/>
  <c r="J177" i="1" s="1"/>
  <c r="AQ175" i="1"/>
  <c r="AH175" i="1"/>
  <c r="AG175" i="1" s="1"/>
  <c r="X175" i="1"/>
  <c r="W175" i="1"/>
  <c r="M175" i="1"/>
  <c r="K175" i="1"/>
  <c r="AQ173" i="1"/>
  <c r="AH173" i="1"/>
  <c r="AG173" i="1" s="1"/>
  <c r="X173" i="1"/>
  <c r="W173" i="1"/>
  <c r="N173" i="1"/>
  <c r="K173" i="1"/>
  <c r="AQ172" i="1"/>
  <c r="AJ172" i="1"/>
  <c r="AG172" i="1" s="1"/>
  <c r="Z172" i="1"/>
  <c r="W172" i="1" s="1"/>
  <c r="M172" i="1"/>
  <c r="K172" i="1"/>
  <c r="AQ171" i="1"/>
  <c r="AG171" i="1"/>
  <c r="W171" i="1"/>
  <c r="M171" i="1"/>
  <c r="K171" i="1"/>
  <c r="J171" i="1"/>
  <c r="AQ170" i="1"/>
  <c r="AG170" i="1"/>
  <c r="W170" i="1"/>
  <c r="M170" i="1"/>
  <c r="J170" i="1" s="1"/>
  <c r="K170" i="1"/>
  <c r="AQ169" i="1"/>
  <c r="AG169" i="1"/>
  <c r="W169" i="1"/>
  <c r="V169" i="1"/>
  <c r="V179" i="1" s="1"/>
  <c r="M169" i="1"/>
  <c r="K169" i="1"/>
  <c r="AQ168" i="1"/>
  <c r="J168" i="1" s="1"/>
  <c r="AG168" i="1"/>
  <c r="W168" i="1"/>
  <c r="M168" i="1"/>
  <c r="K168" i="1"/>
  <c r="AQ167" i="1"/>
  <c r="AG167" i="1"/>
  <c r="W167" i="1"/>
  <c r="M167" i="1"/>
  <c r="K167" i="1"/>
  <c r="AR165" i="1"/>
  <c r="AH165" i="1"/>
  <c r="AG165" i="1" s="1"/>
  <c r="X165" i="1"/>
  <c r="X179" i="1" s="1"/>
  <c r="W165" i="1"/>
  <c r="M165" i="1"/>
  <c r="K165" i="1"/>
  <c r="AQ163" i="1"/>
  <c r="J163" i="1" s="1"/>
  <c r="AG163" i="1"/>
  <c r="W163" i="1"/>
  <c r="M163" i="1"/>
  <c r="K163" i="1"/>
  <c r="AQ161" i="1"/>
  <c r="AG161" i="1"/>
  <c r="W161" i="1"/>
  <c r="M161" i="1"/>
  <c r="J161" i="1" s="1"/>
  <c r="K161" i="1"/>
  <c r="AQ160" i="1"/>
  <c r="J160" i="1" s="1"/>
  <c r="AG160" i="1"/>
  <c r="W160" i="1"/>
  <c r="M160" i="1"/>
  <c r="K160" i="1"/>
  <c r="AT158" i="1"/>
  <c r="AQ158" i="1"/>
  <c r="AJ158" i="1"/>
  <c r="Z158" i="1"/>
  <c r="W158" i="1"/>
  <c r="P158" i="1"/>
  <c r="M158" i="1" s="1"/>
  <c r="K158" i="1"/>
  <c r="AT156" i="1"/>
  <c r="AQ156" i="1" s="1"/>
  <c r="AJ156" i="1"/>
  <c r="AG156" i="1"/>
  <c r="Z156" i="1"/>
  <c r="P156" i="1"/>
  <c r="M156" i="1"/>
  <c r="K156" i="1"/>
  <c r="AQ155" i="1"/>
  <c r="AG155" i="1"/>
  <c r="W155" i="1"/>
  <c r="M155" i="1"/>
  <c r="J155" i="1" s="1"/>
  <c r="K155" i="1"/>
  <c r="AQ154" i="1"/>
  <c r="J154" i="1" s="1"/>
  <c r="AG154" i="1"/>
  <c r="W154" i="1"/>
  <c r="M154" i="1"/>
  <c r="K154" i="1"/>
  <c r="AQ153" i="1"/>
  <c r="AG153" i="1"/>
  <c r="W153" i="1"/>
  <c r="M153" i="1"/>
  <c r="K153" i="1"/>
  <c r="AZ152" i="1"/>
  <c r="AY152" i="1"/>
  <c r="AX152" i="1"/>
  <c r="AW152" i="1"/>
  <c r="AV152" i="1"/>
  <c r="AU152" i="1"/>
  <c r="AT152" i="1"/>
  <c r="AS152" i="1"/>
  <c r="AR152" i="1"/>
  <c r="AP152" i="1"/>
  <c r="AO152" i="1"/>
  <c r="AN152" i="1"/>
  <c r="AL152" i="1"/>
  <c r="AK152" i="1"/>
  <c r="AJ152" i="1"/>
  <c r="AI152" i="1"/>
  <c r="AH152" i="1"/>
  <c r="AF152" i="1"/>
  <c r="AE152" i="1"/>
  <c r="AD152" i="1"/>
  <c r="AC152" i="1"/>
  <c r="AB152" i="1"/>
  <c r="AA152" i="1"/>
  <c r="Z152" i="1"/>
  <c r="Y152" i="1"/>
  <c r="X152" i="1"/>
  <c r="V152" i="1"/>
  <c r="U152" i="1"/>
  <c r="T152" i="1"/>
  <c r="S152" i="1"/>
  <c r="R152" i="1"/>
  <c r="Q152" i="1"/>
  <c r="P152" i="1"/>
  <c r="O152" i="1"/>
  <c r="N152" i="1"/>
  <c r="L152" i="1"/>
  <c r="AQ151" i="1"/>
  <c r="AG151" i="1"/>
  <c r="W151" i="1"/>
  <c r="M151" i="1"/>
  <c r="M152" i="1" s="1"/>
  <c r="K151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F150" i="1"/>
  <c r="AE150" i="1"/>
  <c r="AD150" i="1"/>
  <c r="AC150" i="1"/>
  <c r="AB150" i="1"/>
  <c r="AA150" i="1"/>
  <c r="Z150" i="1"/>
  <c r="Y150" i="1"/>
  <c r="X150" i="1"/>
  <c r="V150" i="1"/>
  <c r="U150" i="1"/>
  <c r="T150" i="1"/>
  <c r="S150" i="1"/>
  <c r="R150" i="1"/>
  <c r="Q150" i="1"/>
  <c r="P150" i="1"/>
  <c r="O150" i="1"/>
  <c r="N150" i="1"/>
  <c r="M150" i="1"/>
  <c r="L150" i="1"/>
  <c r="AG149" i="1"/>
  <c r="AG150" i="1" s="1"/>
  <c r="W149" i="1"/>
  <c r="K149" i="1"/>
  <c r="K150" i="1" s="1"/>
  <c r="AZ148" i="1"/>
  <c r="AY148" i="1"/>
  <c r="AX148" i="1"/>
  <c r="AW148" i="1"/>
  <c r="AV148" i="1"/>
  <c r="AU148" i="1"/>
  <c r="AT148" i="1"/>
  <c r="AS148" i="1"/>
  <c r="AR148" i="1"/>
  <c r="AP148" i="1"/>
  <c r="AO148" i="1"/>
  <c r="AN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V148" i="1"/>
  <c r="U148" i="1"/>
  <c r="T148" i="1"/>
  <c r="S148" i="1"/>
  <c r="R148" i="1"/>
  <c r="Q148" i="1"/>
  <c r="P148" i="1"/>
  <c r="O148" i="1"/>
  <c r="N148" i="1"/>
  <c r="M148" i="1"/>
  <c r="L148" i="1"/>
  <c r="AQ147" i="1"/>
  <c r="AQ148" i="1" s="1"/>
  <c r="AM147" i="1"/>
  <c r="W147" i="1"/>
  <c r="W148" i="1" s="1"/>
  <c r="M147" i="1"/>
  <c r="K147" i="1"/>
  <c r="K148" i="1" s="1"/>
  <c r="AF146" i="1"/>
  <c r="N146" i="1"/>
  <c r="V145" i="1"/>
  <c r="K145" i="1" s="1"/>
  <c r="V144" i="1"/>
  <c r="K144" i="1"/>
  <c r="K143" i="1"/>
  <c r="AQ142" i="1"/>
  <c r="AG142" i="1"/>
  <c r="W142" i="1"/>
  <c r="M142" i="1"/>
  <c r="K142" i="1"/>
  <c r="J142" i="1"/>
  <c r="AQ141" i="1"/>
  <c r="AG141" i="1"/>
  <c r="W141" i="1"/>
  <c r="M141" i="1"/>
  <c r="J141" i="1" s="1"/>
  <c r="AZ140" i="1"/>
  <c r="AY140" i="1"/>
  <c r="AY146" i="1" s="1"/>
  <c r="AX140" i="1"/>
  <c r="AX146" i="1" s="1"/>
  <c r="AW140" i="1"/>
  <c r="AV140" i="1"/>
  <c r="AU140" i="1"/>
  <c r="AT140" i="1"/>
  <c r="AR140" i="1"/>
  <c r="AP140" i="1"/>
  <c r="AO140" i="1"/>
  <c r="AN140" i="1"/>
  <c r="AM140" i="1"/>
  <c r="AL140" i="1"/>
  <c r="AK140" i="1"/>
  <c r="AJ140" i="1"/>
  <c r="AH140" i="1"/>
  <c r="AF140" i="1"/>
  <c r="AE140" i="1"/>
  <c r="AD140" i="1"/>
  <c r="AC140" i="1"/>
  <c r="AB140" i="1"/>
  <c r="AA140" i="1"/>
  <c r="Z140" i="1"/>
  <c r="X140" i="1"/>
  <c r="V140" i="1"/>
  <c r="U140" i="1"/>
  <c r="T140" i="1"/>
  <c r="S140" i="1"/>
  <c r="R140" i="1"/>
  <c r="Q140" i="1"/>
  <c r="P140" i="1"/>
  <c r="N140" i="1"/>
  <c r="L140" i="1"/>
  <c r="K140" i="1"/>
  <c r="AQ139" i="1"/>
  <c r="AQ140" i="1" s="1"/>
  <c r="AG139" i="1"/>
  <c r="AG140" i="1" s="1"/>
  <c r="W139" i="1"/>
  <c r="W140" i="1" s="1"/>
  <c r="M139" i="1"/>
  <c r="M140" i="1" s="1"/>
  <c r="J139" i="1"/>
  <c r="AQ138" i="1"/>
  <c r="AG138" i="1"/>
  <c r="W138" i="1"/>
  <c r="J138" i="1" s="1"/>
  <c r="M138" i="1"/>
  <c r="K138" i="1"/>
  <c r="AQ137" i="1"/>
  <c r="AG137" i="1"/>
  <c r="W137" i="1"/>
  <c r="V137" i="1"/>
  <c r="K137" i="1" s="1"/>
  <c r="M137" i="1"/>
  <c r="J137" i="1"/>
  <c r="AQ135" i="1"/>
  <c r="AG135" i="1"/>
  <c r="W135" i="1"/>
  <c r="V135" i="1" s="1"/>
  <c r="K135" i="1" s="1"/>
  <c r="M135" i="1"/>
  <c r="AQ134" i="1"/>
  <c r="AG134" i="1"/>
  <c r="W134" i="1"/>
  <c r="J134" i="1" s="1"/>
  <c r="M134" i="1"/>
  <c r="K134" i="1"/>
  <c r="AQ133" i="1"/>
  <c r="AG133" i="1"/>
  <c r="W133" i="1"/>
  <c r="M133" i="1"/>
  <c r="J133" i="1" s="1"/>
  <c r="K133" i="1"/>
  <c r="AQ131" i="1"/>
  <c r="AG131" i="1"/>
  <c r="W131" i="1"/>
  <c r="M131" i="1"/>
  <c r="J131" i="1" s="1"/>
  <c r="K131" i="1"/>
  <c r="AQ130" i="1"/>
  <c r="AG130" i="1"/>
  <c r="W130" i="1"/>
  <c r="V130" i="1"/>
  <c r="K130" i="1" s="1"/>
  <c r="M130" i="1"/>
  <c r="J130" i="1" s="1"/>
  <c r="AW129" i="1"/>
  <c r="AV129" i="1"/>
  <c r="AU129" i="1"/>
  <c r="AT129" i="1"/>
  <c r="AS129" i="1"/>
  <c r="AR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V129" i="1"/>
  <c r="U129" i="1"/>
  <c r="T129" i="1"/>
  <c r="S129" i="1"/>
  <c r="R129" i="1"/>
  <c r="Q129" i="1"/>
  <c r="P129" i="1"/>
  <c r="O129" i="1"/>
  <c r="N129" i="1"/>
  <c r="L129" i="1"/>
  <c r="AQ128" i="1"/>
  <c r="AQ129" i="1" s="1"/>
  <c r="AG128" i="1"/>
  <c r="W128" i="1"/>
  <c r="W129" i="1" s="1"/>
  <c r="M128" i="1"/>
  <c r="J128" i="1" s="1"/>
  <c r="K128" i="1"/>
  <c r="K129" i="1" s="1"/>
  <c r="AQ127" i="1"/>
  <c r="J127" i="1" s="1"/>
  <c r="AG127" i="1"/>
  <c r="W127" i="1"/>
  <c r="M127" i="1"/>
  <c r="K127" i="1"/>
  <c r="AQ126" i="1"/>
  <c r="AG126" i="1"/>
  <c r="W126" i="1"/>
  <c r="K126" i="1"/>
  <c r="AQ125" i="1"/>
  <c r="AG125" i="1"/>
  <c r="W125" i="1"/>
  <c r="K125" i="1"/>
  <c r="Z124" i="1"/>
  <c r="W124" i="1" s="1"/>
  <c r="M124" i="1"/>
  <c r="K124" i="1"/>
  <c r="AQ123" i="1"/>
  <c r="AG123" i="1"/>
  <c r="W123" i="1"/>
  <c r="M123" i="1"/>
  <c r="K123" i="1"/>
  <c r="J123" i="1"/>
  <c r="AW122" i="1"/>
  <c r="AV122" i="1"/>
  <c r="AV146" i="1" s="1"/>
  <c r="AU122" i="1"/>
  <c r="AU146" i="1" s="1"/>
  <c r="AT122" i="1"/>
  <c r="AS122" i="1"/>
  <c r="AR122" i="1"/>
  <c r="AR146" i="1" s="1"/>
  <c r="AQ122" i="1"/>
  <c r="AP122" i="1"/>
  <c r="AP146" i="1" s="1"/>
  <c r="AO122" i="1"/>
  <c r="AN122" i="1"/>
  <c r="AN146" i="1" s="1"/>
  <c r="AM122" i="1"/>
  <c r="AM146" i="1" s="1"/>
  <c r="AL122" i="1"/>
  <c r="AL146" i="1" s="1"/>
  <c r="AK122" i="1"/>
  <c r="AJ122" i="1"/>
  <c r="AI122" i="1"/>
  <c r="AI146" i="1" s="1"/>
  <c r="AH122" i="1"/>
  <c r="AH146" i="1" s="1"/>
  <c r="AF122" i="1"/>
  <c r="AE122" i="1"/>
  <c r="AE146" i="1" s="1"/>
  <c r="AD122" i="1"/>
  <c r="AC122" i="1"/>
  <c r="AB122" i="1"/>
  <c r="AB146" i="1" s="1"/>
  <c r="AA122" i="1"/>
  <c r="AA146" i="1" s="1"/>
  <c r="Z122" i="1"/>
  <c r="Y122" i="1"/>
  <c r="X122" i="1"/>
  <c r="X146" i="1" s="1"/>
  <c r="W122" i="1"/>
  <c r="V122" i="1"/>
  <c r="U122" i="1"/>
  <c r="T122" i="1"/>
  <c r="T146" i="1" s="1"/>
  <c r="S122" i="1"/>
  <c r="S146" i="1" s="1"/>
  <c r="R122" i="1"/>
  <c r="R146" i="1" s="1"/>
  <c r="Q122" i="1"/>
  <c r="P122" i="1"/>
  <c r="P146" i="1" s="1"/>
  <c r="O122" i="1"/>
  <c r="O146" i="1" s="1"/>
  <c r="N122" i="1"/>
  <c r="L122" i="1"/>
  <c r="K122" i="1"/>
  <c r="AQ121" i="1"/>
  <c r="AG121" i="1"/>
  <c r="AG122" i="1" s="1"/>
  <c r="W121" i="1"/>
  <c r="M121" i="1"/>
  <c r="M122" i="1" s="1"/>
  <c r="K121" i="1"/>
  <c r="J121" i="1"/>
  <c r="J122" i="1" s="1"/>
  <c r="AQ120" i="1"/>
  <c r="AG120" i="1"/>
  <c r="W120" i="1"/>
  <c r="J120" i="1" s="1"/>
  <c r="M120" i="1"/>
  <c r="K120" i="1"/>
  <c r="AQ119" i="1"/>
  <c r="AG119" i="1"/>
  <c r="W119" i="1"/>
  <c r="V119" i="1"/>
  <c r="K119" i="1" s="1"/>
  <c r="M119" i="1"/>
  <c r="J119" i="1"/>
  <c r="K118" i="1"/>
  <c r="K117" i="1"/>
  <c r="K116" i="1"/>
  <c r="K115" i="1"/>
  <c r="AQ114" i="1"/>
  <c r="AG114" i="1"/>
  <c r="W114" i="1"/>
  <c r="M114" i="1"/>
  <c r="J114" i="1" s="1"/>
  <c r="K114" i="1"/>
  <c r="AQ113" i="1"/>
  <c r="AG113" i="1"/>
  <c r="W113" i="1"/>
  <c r="K113" i="1"/>
  <c r="AQ112" i="1"/>
  <c r="AG112" i="1"/>
  <c r="W112" i="1"/>
  <c r="K112" i="1"/>
  <c r="AG111" i="1"/>
  <c r="K111" i="1"/>
  <c r="J111" i="1"/>
  <c r="AG110" i="1"/>
  <c r="W110" i="1"/>
  <c r="M110" i="1"/>
  <c r="K110" i="1"/>
  <c r="K108" i="1"/>
  <c r="J108" i="1"/>
  <c r="AQ107" i="1"/>
  <c r="AG107" i="1"/>
  <c r="W107" i="1"/>
  <c r="J107" i="1" s="1"/>
  <c r="M107" i="1"/>
  <c r="K107" i="1"/>
  <c r="AQ106" i="1"/>
  <c r="AG106" i="1"/>
  <c r="W106" i="1"/>
  <c r="V106" i="1"/>
  <c r="K106" i="1" s="1"/>
  <c r="M106" i="1"/>
  <c r="J106" i="1"/>
  <c r="AQ105" i="1"/>
  <c r="AG105" i="1"/>
  <c r="W105" i="1"/>
  <c r="M105" i="1"/>
  <c r="J105" i="1" s="1"/>
  <c r="K105" i="1"/>
  <c r="AQ104" i="1"/>
  <c r="AG104" i="1"/>
  <c r="M104" i="1"/>
  <c r="K104" i="1"/>
  <c r="J104" i="1"/>
  <c r="AQ103" i="1"/>
  <c r="AG103" i="1"/>
  <c r="W103" i="1"/>
  <c r="J103" i="1" s="1"/>
  <c r="M103" i="1"/>
  <c r="K103" i="1"/>
  <c r="AQ102" i="1"/>
  <c r="AG102" i="1"/>
  <c r="W102" i="1"/>
  <c r="V102" i="1"/>
  <c r="K102" i="1" s="1"/>
  <c r="M102" i="1"/>
  <c r="J101" i="1"/>
  <c r="AQ100" i="1"/>
  <c r="AG100" i="1"/>
  <c r="W100" i="1"/>
  <c r="M100" i="1"/>
  <c r="J100" i="1" s="1"/>
  <c r="K100" i="1"/>
  <c r="AQ99" i="1"/>
  <c r="AG99" i="1"/>
  <c r="W99" i="1"/>
  <c r="M99" i="1"/>
  <c r="J99" i="1" s="1"/>
  <c r="K99" i="1"/>
  <c r="AQ98" i="1"/>
  <c r="AG98" i="1"/>
  <c r="W98" i="1"/>
  <c r="M98" i="1"/>
  <c r="K98" i="1"/>
  <c r="J98" i="1"/>
  <c r="AQ97" i="1"/>
  <c r="AG97" i="1"/>
  <c r="W97" i="1"/>
  <c r="J97" i="1" s="1"/>
  <c r="M97" i="1"/>
  <c r="K97" i="1"/>
  <c r="AQ96" i="1"/>
  <c r="AG96" i="1"/>
  <c r="W96" i="1"/>
  <c r="M96" i="1"/>
  <c r="J96" i="1" s="1"/>
  <c r="K96" i="1"/>
  <c r="AQ95" i="1"/>
  <c r="AG95" i="1"/>
  <c r="W95" i="1"/>
  <c r="V95" i="1"/>
  <c r="K95" i="1" s="1"/>
  <c r="M95" i="1"/>
  <c r="J95" i="1" s="1"/>
  <c r="AQ94" i="1"/>
  <c r="J94" i="1" s="1"/>
  <c r="AG94" i="1"/>
  <c r="W94" i="1"/>
  <c r="M94" i="1"/>
  <c r="K94" i="1"/>
  <c r="AQ93" i="1"/>
  <c r="W93" i="1"/>
  <c r="M93" i="1"/>
  <c r="K93" i="1"/>
  <c r="AZ92" i="1"/>
  <c r="AY92" i="1"/>
  <c r="AX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H92" i="1"/>
  <c r="AF92" i="1"/>
  <c r="AE92" i="1"/>
  <c r="AD92" i="1"/>
  <c r="AC92" i="1"/>
  <c r="AB92" i="1"/>
  <c r="AA92" i="1"/>
  <c r="Z92" i="1"/>
  <c r="X92" i="1"/>
  <c r="V92" i="1"/>
  <c r="U92" i="1"/>
  <c r="T92" i="1"/>
  <c r="S92" i="1"/>
  <c r="R92" i="1"/>
  <c r="Q92" i="1"/>
  <c r="P92" i="1"/>
  <c r="N92" i="1"/>
  <c r="M92" i="1"/>
  <c r="L92" i="1"/>
  <c r="AQ91" i="1"/>
  <c r="AG91" i="1"/>
  <c r="AG92" i="1" s="1"/>
  <c r="W91" i="1"/>
  <c r="W92" i="1" s="1"/>
  <c r="M91" i="1"/>
  <c r="K91" i="1"/>
  <c r="K92" i="1" s="1"/>
  <c r="J91" i="1"/>
  <c r="W90" i="1"/>
  <c r="Z89" i="1"/>
  <c r="W89" i="1"/>
  <c r="M89" i="1"/>
  <c r="J89" i="1" s="1"/>
  <c r="K89" i="1"/>
  <c r="W88" i="1"/>
  <c r="M88" i="1"/>
  <c r="K88" i="1"/>
  <c r="AQ87" i="1"/>
  <c r="J87" i="1" s="1"/>
  <c r="AG87" i="1"/>
  <c r="W87" i="1"/>
  <c r="M87" i="1"/>
  <c r="K87" i="1"/>
  <c r="J86" i="1"/>
  <c r="AQ85" i="1"/>
  <c r="J85" i="1" s="1"/>
  <c r="AG85" i="1"/>
  <c r="W85" i="1"/>
  <c r="M85" i="1"/>
  <c r="K85" i="1"/>
  <c r="AQ83" i="1"/>
  <c r="AG83" i="1"/>
  <c r="W83" i="1"/>
  <c r="M83" i="1"/>
  <c r="K83" i="1"/>
  <c r="J83" i="1"/>
  <c r="AZ82" i="1"/>
  <c r="AY82" i="1"/>
  <c r="AX82" i="1"/>
  <c r="AX109" i="1" s="1"/>
  <c r="AW82" i="1"/>
  <c r="AV82" i="1"/>
  <c r="AU82" i="1"/>
  <c r="AT82" i="1"/>
  <c r="AT109" i="1" s="1"/>
  <c r="AR82" i="1"/>
  <c r="AP82" i="1"/>
  <c r="AO82" i="1"/>
  <c r="AO109" i="1" s="1"/>
  <c r="AN82" i="1"/>
  <c r="AM82" i="1"/>
  <c r="AL82" i="1"/>
  <c r="AK82" i="1"/>
  <c r="AK109" i="1" s="1"/>
  <c r="AJ82" i="1"/>
  <c r="AH82" i="1"/>
  <c r="AF82" i="1"/>
  <c r="AF109" i="1" s="1"/>
  <c r="AE82" i="1"/>
  <c r="AD82" i="1"/>
  <c r="AC82" i="1"/>
  <c r="AB82" i="1"/>
  <c r="AB109" i="1" s="1"/>
  <c r="AA82" i="1"/>
  <c r="Z82" i="1"/>
  <c r="X82" i="1"/>
  <c r="W82" i="1"/>
  <c r="V82" i="1"/>
  <c r="U82" i="1"/>
  <c r="T82" i="1"/>
  <c r="S82" i="1"/>
  <c r="S109" i="1" s="1"/>
  <c r="R82" i="1"/>
  <c r="Q82" i="1"/>
  <c r="P82" i="1"/>
  <c r="N82" i="1"/>
  <c r="N109" i="1" s="1"/>
  <c r="L82" i="1"/>
  <c r="AQ81" i="1"/>
  <c r="AQ82" i="1" s="1"/>
  <c r="AG81" i="1"/>
  <c r="AG82" i="1" s="1"/>
  <c r="W81" i="1"/>
  <c r="S81" i="1"/>
  <c r="M81" i="1"/>
  <c r="K81" i="1"/>
  <c r="K82" i="1" s="1"/>
  <c r="AZ80" i="1"/>
  <c r="AZ109" i="1" s="1"/>
  <c r="AY80" i="1"/>
  <c r="AY109" i="1" s="1"/>
  <c r="AX80" i="1"/>
  <c r="AW80" i="1"/>
  <c r="AW109" i="1" s="1"/>
  <c r="AV80" i="1"/>
  <c r="AV109" i="1" s="1"/>
  <c r="AU80" i="1"/>
  <c r="AU109" i="1" s="1"/>
  <c r="AT80" i="1"/>
  <c r="AR80" i="1"/>
  <c r="AR109" i="1" s="1"/>
  <c r="AQ80" i="1"/>
  <c r="AP80" i="1"/>
  <c r="AP109" i="1" s="1"/>
  <c r="AO80" i="1"/>
  <c r="AN80" i="1"/>
  <c r="AN109" i="1" s="1"/>
  <c r="AM80" i="1"/>
  <c r="AM109" i="1" s="1"/>
  <c r="AL80" i="1"/>
  <c r="AL109" i="1" s="1"/>
  <c r="AK80" i="1"/>
  <c r="AJ80" i="1"/>
  <c r="AJ109" i="1" s="1"/>
  <c r="AH80" i="1"/>
  <c r="AH109" i="1" s="1"/>
  <c r="AF80" i="1"/>
  <c r="AE80" i="1"/>
  <c r="AD80" i="1"/>
  <c r="AD109" i="1" s="1"/>
  <c r="AC80" i="1"/>
  <c r="AC109" i="1" s="1"/>
  <c r="AB80" i="1"/>
  <c r="AA80" i="1"/>
  <c r="Z80" i="1"/>
  <c r="Z109" i="1" s="1"/>
  <c r="X80" i="1"/>
  <c r="X109" i="1" s="1"/>
  <c r="W80" i="1"/>
  <c r="V80" i="1"/>
  <c r="U80" i="1"/>
  <c r="U109" i="1" s="1"/>
  <c r="T80" i="1"/>
  <c r="T109" i="1" s="1"/>
  <c r="S80" i="1"/>
  <c r="R80" i="1"/>
  <c r="R109" i="1" s="1"/>
  <c r="Q80" i="1"/>
  <c r="Q109" i="1" s="1"/>
  <c r="P80" i="1"/>
  <c r="P109" i="1" s="1"/>
  <c r="N80" i="1"/>
  <c r="L80" i="1"/>
  <c r="L109" i="1" s="1"/>
  <c r="AQ79" i="1"/>
  <c r="AG79" i="1"/>
  <c r="AG80" i="1" s="1"/>
  <c r="M79" i="1"/>
  <c r="K79" i="1"/>
  <c r="K80" i="1" s="1"/>
  <c r="AQ78" i="1"/>
  <c r="AQ109" i="1" s="1"/>
  <c r="AG78" i="1"/>
  <c r="W78" i="1"/>
  <c r="M78" i="1"/>
  <c r="K78" i="1"/>
  <c r="K109" i="1" s="1"/>
  <c r="AY76" i="1"/>
  <c r="AX76" i="1"/>
  <c r="AW76" i="1"/>
  <c r="AV76" i="1"/>
  <c r="AU76" i="1"/>
  <c r="AT76" i="1"/>
  <c r="AS76" i="1"/>
  <c r="AR76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C76" i="1"/>
  <c r="AB76" i="1"/>
  <c r="AA76" i="1"/>
  <c r="Z76" i="1"/>
  <c r="Y76" i="1"/>
  <c r="X76" i="1"/>
  <c r="V76" i="1"/>
  <c r="U76" i="1"/>
  <c r="T76" i="1"/>
  <c r="S76" i="1"/>
  <c r="R76" i="1"/>
  <c r="Q76" i="1"/>
  <c r="P76" i="1"/>
  <c r="O76" i="1"/>
  <c r="N76" i="1"/>
  <c r="L76" i="1"/>
  <c r="AQ75" i="1"/>
  <c r="AG75" i="1"/>
  <c r="W75" i="1"/>
  <c r="J75" i="1" s="1"/>
  <c r="M75" i="1"/>
  <c r="K75" i="1"/>
  <c r="AQ74" i="1"/>
  <c r="AQ76" i="1" s="1"/>
  <c r="AG74" i="1"/>
  <c r="AG76" i="1" s="1"/>
  <c r="W74" i="1"/>
  <c r="M74" i="1"/>
  <c r="K74" i="1"/>
  <c r="K76" i="1" s="1"/>
  <c r="AW73" i="1"/>
  <c r="AV73" i="1"/>
  <c r="AU73" i="1"/>
  <c r="AT73" i="1"/>
  <c r="AS73" i="1"/>
  <c r="AR73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C73" i="1"/>
  <c r="AB73" i="1"/>
  <c r="AA73" i="1"/>
  <c r="Z73" i="1"/>
  <c r="Y73" i="1"/>
  <c r="X73" i="1"/>
  <c r="V73" i="1"/>
  <c r="U73" i="1"/>
  <c r="T73" i="1"/>
  <c r="S73" i="1"/>
  <c r="R73" i="1"/>
  <c r="Q73" i="1"/>
  <c r="P73" i="1"/>
  <c r="O73" i="1"/>
  <c r="N73" i="1"/>
  <c r="L73" i="1"/>
  <c r="AQ72" i="1"/>
  <c r="AG72" i="1"/>
  <c r="W72" i="1"/>
  <c r="M72" i="1"/>
  <c r="K72" i="1"/>
  <c r="AQ71" i="1"/>
  <c r="AG71" i="1"/>
  <c r="W71" i="1"/>
  <c r="M71" i="1"/>
  <c r="J71" i="1" s="1"/>
  <c r="K71" i="1"/>
  <c r="AQ70" i="1"/>
  <c r="J70" i="1" s="1"/>
  <c r="AG70" i="1"/>
  <c r="W70" i="1"/>
  <c r="M70" i="1"/>
  <c r="K70" i="1"/>
  <c r="AQ69" i="1"/>
  <c r="AG69" i="1"/>
  <c r="W69" i="1"/>
  <c r="M69" i="1"/>
  <c r="K69" i="1"/>
  <c r="J69" i="1"/>
  <c r="AQ68" i="1"/>
  <c r="AQ73" i="1" s="1"/>
  <c r="AG68" i="1"/>
  <c r="AG73" i="1" s="1"/>
  <c r="W68" i="1"/>
  <c r="M68" i="1"/>
  <c r="M73" i="1" s="1"/>
  <c r="K68" i="1"/>
  <c r="K73" i="1" s="1"/>
  <c r="AZ67" i="1"/>
  <c r="AY67" i="1"/>
  <c r="AX67" i="1"/>
  <c r="AW67" i="1"/>
  <c r="AV67" i="1"/>
  <c r="AU67" i="1"/>
  <c r="AT67" i="1"/>
  <c r="AS67" i="1"/>
  <c r="AR67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C67" i="1"/>
  <c r="AB67" i="1"/>
  <c r="AA67" i="1"/>
  <c r="Z67" i="1"/>
  <c r="Y67" i="1"/>
  <c r="X67" i="1"/>
  <c r="V67" i="1"/>
  <c r="U67" i="1"/>
  <c r="T67" i="1"/>
  <c r="S67" i="1"/>
  <c r="R67" i="1"/>
  <c r="Q67" i="1"/>
  <c r="P67" i="1"/>
  <c r="O67" i="1"/>
  <c r="N67" i="1"/>
  <c r="L67" i="1"/>
  <c r="AQ66" i="1"/>
  <c r="AG66" i="1"/>
  <c r="W66" i="1"/>
  <c r="M66" i="1"/>
  <c r="K66" i="1"/>
  <c r="AQ65" i="1"/>
  <c r="AG65" i="1"/>
  <c r="W65" i="1"/>
  <c r="M65" i="1"/>
  <c r="J65" i="1" s="1"/>
  <c r="K65" i="1"/>
  <c r="AQ64" i="1"/>
  <c r="J64" i="1" s="1"/>
  <c r="AG64" i="1"/>
  <c r="W64" i="1"/>
  <c r="M64" i="1"/>
  <c r="K64" i="1"/>
  <c r="AQ63" i="1"/>
  <c r="AQ67" i="1" s="1"/>
  <c r="AG63" i="1"/>
  <c r="AG67" i="1" s="1"/>
  <c r="W63" i="1"/>
  <c r="W67" i="1" s="1"/>
  <c r="M63" i="1"/>
  <c r="K63" i="1"/>
  <c r="K67" i="1" s="1"/>
  <c r="J63" i="1"/>
  <c r="AX62" i="1"/>
  <c r="AT62" i="1"/>
  <c r="AP62" i="1"/>
  <c r="AL62" i="1"/>
  <c r="AH62" i="1"/>
  <c r="AD62" i="1"/>
  <c r="Z62" i="1"/>
  <c r="V62" i="1"/>
  <c r="R62" i="1"/>
  <c r="N62" i="1"/>
  <c r="AQ61" i="1"/>
  <c r="AG61" i="1"/>
  <c r="W61" i="1"/>
  <c r="M61" i="1"/>
  <c r="J61" i="1" s="1"/>
  <c r="K61" i="1"/>
  <c r="AQ60" i="1"/>
  <c r="AG60" i="1"/>
  <c r="W60" i="1"/>
  <c r="M60" i="1"/>
  <c r="J60" i="1" s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L59" i="1"/>
  <c r="K59" i="1"/>
  <c r="AQ58" i="1"/>
  <c r="AG58" i="1"/>
  <c r="AG59" i="1" s="1"/>
  <c r="W58" i="1"/>
  <c r="M58" i="1"/>
  <c r="M59" i="1" s="1"/>
  <c r="K58" i="1"/>
  <c r="J58" i="1"/>
  <c r="AQ57" i="1"/>
  <c r="AG57" i="1"/>
  <c r="W57" i="1"/>
  <c r="M57" i="1"/>
  <c r="K57" i="1"/>
  <c r="AY56" i="1"/>
  <c r="AY62" i="1" s="1"/>
  <c r="AX56" i="1"/>
  <c r="AW56" i="1"/>
  <c r="AW62" i="1" s="1"/>
  <c r="AV56" i="1"/>
  <c r="AV62" i="1" s="1"/>
  <c r="AU56" i="1"/>
  <c r="AU62" i="1" s="1"/>
  <c r="AT56" i="1"/>
  <c r="AS56" i="1"/>
  <c r="AS62" i="1" s="1"/>
  <c r="AR56" i="1"/>
  <c r="AR62" i="1" s="1"/>
  <c r="AQ56" i="1"/>
  <c r="AP56" i="1"/>
  <c r="AO56" i="1"/>
  <c r="AO62" i="1" s="1"/>
  <c r="AN56" i="1"/>
  <c r="AN62" i="1" s="1"/>
  <c r="AM56" i="1"/>
  <c r="AM62" i="1" s="1"/>
  <c r="AL56" i="1"/>
  <c r="AK56" i="1"/>
  <c r="AK62" i="1" s="1"/>
  <c r="AJ56" i="1"/>
  <c r="AJ62" i="1" s="1"/>
  <c r="AI56" i="1"/>
  <c r="AI62" i="1" s="1"/>
  <c r="AH56" i="1"/>
  <c r="AF56" i="1"/>
  <c r="AF62" i="1" s="1"/>
  <c r="AE56" i="1"/>
  <c r="AD56" i="1"/>
  <c r="AC56" i="1"/>
  <c r="AC62" i="1" s="1"/>
  <c r="AB56" i="1"/>
  <c r="AB62" i="1" s="1"/>
  <c r="AA56" i="1"/>
  <c r="Z56" i="1"/>
  <c r="Y56" i="1"/>
  <c r="Y62" i="1" s="1"/>
  <c r="X56" i="1"/>
  <c r="X62" i="1" s="1"/>
  <c r="V56" i="1"/>
  <c r="U56" i="1"/>
  <c r="U62" i="1" s="1"/>
  <c r="T56" i="1"/>
  <c r="T62" i="1" s="1"/>
  <c r="S56" i="1"/>
  <c r="R56" i="1"/>
  <c r="Q56" i="1"/>
  <c r="Q62" i="1" s="1"/>
  <c r="P56" i="1"/>
  <c r="P62" i="1" s="1"/>
  <c r="O56" i="1"/>
  <c r="N56" i="1"/>
  <c r="L56" i="1"/>
  <c r="L62" i="1" s="1"/>
  <c r="K56" i="1"/>
  <c r="AQ55" i="1"/>
  <c r="AQ62" i="1" s="1"/>
  <c r="AG55" i="1"/>
  <c r="W55" i="1"/>
  <c r="W56" i="1" s="1"/>
  <c r="M55" i="1"/>
  <c r="K55" i="1"/>
  <c r="K62" i="1" s="1"/>
  <c r="J55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V54" i="1"/>
  <c r="U54" i="1"/>
  <c r="T54" i="1"/>
  <c r="S54" i="1"/>
  <c r="R54" i="1"/>
  <c r="Q54" i="1"/>
  <c r="P54" i="1"/>
  <c r="O54" i="1"/>
  <c r="N54" i="1"/>
  <c r="L54" i="1"/>
  <c r="AQ53" i="1"/>
  <c r="AG53" i="1"/>
  <c r="W53" i="1"/>
  <c r="M53" i="1"/>
  <c r="K53" i="1"/>
  <c r="AQ51" i="1"/>
  <c r="AG51" i="1"/>
  <c r="W51" i="1"/>
  <c r="M51" i="1"/>
  <c r="K51" i="1"/>
  <c r="AQ49" i="1"/>
  <c r="AG49" i="1"/>
  <c r="W49" i="1"/>
  <c r="M49" i="1"/>
  <c r="K49" i="1"/>
  <c r="J48" i="1"/>
  <c r="AQ46" i="1"/>
  <c r="AG46" i="1"/>
  <c r="W46" i="1"/>
  <c r="M46" i="1"/>
  <c r="J46" i="1" s="1"/>
  <c r="K46" i="1"/>
  <c r="AQ45" i="1"/>
  <c r="AQ54" i="1" s="1"/>
  <c r="AG45" i="1"/>
  <c r="W45" i="1"/>
  <c r="M45" i="1"/>
  <c r="K45" i="1"/>
  <c r="K54" i="1" s="1"/>
  <c r="AZ44" i="1"/>
  <c r="AY44" i="1"/>
  <c r="AX44" i="1"/>
  <c r="AW44" i="1"/>
  <c r="AV44" i="1"/>
  <c r="AU44" i="1"/>
  <c r="AT44" i="1"/>
  <c r="AR44" i="1"/>
  <c r="AP44" i="1"/>
  <c r="AO44" i="1"/>
  <c r="AN44" i="1"/>
  <c r="AM44" i="1"/>
  <c r="AL44" i="1"/>
  <c r="AK44" i="1"/>
  <c r="AJ44" i="1"/>
  <c r="AH44" i="1"/>
  <c r="AF44" i="1"/>
  <c r="AE44" i="1"/>
  <c r="AD44" i="1"/>
  <c r="AC44" i="1"/>
  <c r="AB44" i="1"/>
  <c r="AA44" i="1"/>
  <c r="Z44" i="1"/>
  <c r="X44" i="1"/>
  <c r="V44" i="1"/>
  <c r="U44" i="1"/>
  <c r="T44" i="1"/>
  <c r="S44" i="1"/>
  <c r="R44" i="1"/>
  <c r="Q44" i="1"/>
  <c r="P44" i="1"/>
  <c r="N44" i="1"/>
  <c r="L44" i="1"/>
  <c r="AQ42" i="1"/>
  <c r="AG42" i="1"/>
  <c r="W42" i="1"/>
  <c r="M42" i="1"/>
  <c r="K42" i="1"/>
  <c r="AQ40" i="1"/>
  <c r="AG40" i="1"/>
  <c r="W40" i="1"/>
  <c r="M40" i="1"/>
  <c r="J40" i="1" s="1"/>
  <c r="K40" i="1"/>
  <c r="AQ39" i="1"/>
  <c r="AG39" i="1"/>
  <c r="W39" i="1"/>
  <c r="M39" i="1"/>
  <c r="K39" i="1"/>
  <c r="AQ37" i="1"/>
  <c r="AG37" i="1"/>
  <c r="AG44" i="1" s="1"/>
  <c r="W37" i="1"/>
  <c r="W44" i="1" s="1"/>
  <c r="M37" i="1"/>
  <c r="K37" i="1"/>
  <c r="K44" i="1" s="1"/>
  <c r="J37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C36" i="1"/>
  <c r="AB36" i="1"/>
  <c r="AA36" i="1"/>
  <c r="Z36" i="1"/>
  <c r="Y36" i="1"/>
  <c r="X36" i="1"/>
  <c r="V36" i="1"/>
  <c r="U36" i="1"/>
  <c r="T36" i="1"/>
  <c r="S36" i="1"/>
  <c r="R36" i="1"/>
  <c r="Q36" i="1"/>
  <c r="P36" i="1"/>
  <c r="O36" i="1"/>
  <c r="N36" i="1"/>
  <c r="L36" i="1"/>
  <c r="K36" i="1"/>
  <c r="AQ34" i="1"/>
  <c r="AG34" i="1"/>
  <c r="W34" i="1"/>
  <c r="M34" i="1"/>
  <c r="K34" i="1"/>
  <c r="J34" i="1"/>
  <c r="AQ32" i="1"/>
  <c r="AG32" i="1"/>
  <c r="W32" i="1"/>
  <c r="W36" i="1" s="1"/>
  <c r="M32" i="1"/>
  <c r="K32" i="1"/>
  <c r="AQ30" i="1"/>
  <c r="AG30" i="1"/>
  <c r="W30" i="1"/>
  <c r="M30" i="1"/>
  <c r="J30" i="1" s="1"/>
  <c r="K30" i="1"/>
  <c r="AQ28" i="1"/>
  <c r="J28" i="1" s="1"/>
  <c r="AG28" i="1"/>
  <c r="AG36" i="1" s="1"/>
  <c r="W28" i="1"/>
  <c r="M28" i="1"/>
  <c r="K28" i="1"/>
  <c r="AO26" i="1"/>
  <c r="X26" i="1"/>
  <c r="T26" i="1"/>
  <c r="AQ25" i="1"/>
  <c r="AG25" i="1"/>
  <c r="W25" i="1"/>
  <c r="M25" i="1"/>
  <c r="J25" i="1"/>
  <c r="AQ24" i="1"/>
  <c r="AG24" i="1"/>
  <c r="W24" i="1"/>
  <c r="M24" i="1"/>
  <c r="BB24" i="1" s="1"/>
  <c r="K24" i="1"/>
  <c r="J24" i="1"/>
  <c r="AG23" i="1"/>
  <c r="BB23" i="1" s="1"/>
  <c r="J23" i="1"/>
  <c r="AQ22" i="1"/>
  <c r="AG22" i="1"/>
  <c r="W22" i="1"/>
  <c r="M22" i="1"/>
  <c r="BB22" i="1" s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V21" i="1"/>
  <c r="U21" i="1"/>
  <c r="T21" i="1"/>
  <c r="S21" i="1"/>
  <c r="R21" i="1"/>
  <c r="Q21" i="1"/>
  <c r="P21" i="1"/>
  <c r="O21" i="1"/>
  <c r="N21" i="1"/>
  <c r="M21" i="1"/>
  <c r="L21" i="1"/>
  <c r="AQ20" i="1"/>
  <c r="AG20" i="1"/>
  <c r="W20" i="1"/>
  <c r="W21" i="1" s="1"/>
  <c r="M20" i="1"/>
  <c r="K20" i="1"/>
  <c r="K21" i="1" s="1"/>
  <c r="AW19" i="1"/>
  <c r="AV19" i="1"/>
  <c r="AU19" i="1"/>
  <c r="AT19" i="1"/>
  <c r="AS19" i="1"/>
  <c r="AR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V19" i="1"/>
  <c r="U19" i="1"/>
  <c r="T19" i="1"/>
  <c r="S19" i="1"/>
  <c r="R19" i="1"/>
  <c r="Q19" i="1"/>
  <c r="P19" i="1"/>
  <c r="O19" i="1"/>
  <c r="N19" i="1"/>
  <c r="M19" i="1"/>
  <c r="L19" i="1"/>
  <c r="K19" i="1"/>
  <c r="AQ18" i="1"/>
  <c r="AQ19" i="1" s="1"/>
  <c r="AG18" i="1"/>
  <c r="W18" i="1"/>
  <c r="W19" i="1" s="1"/>
  <c r="M18" i="1"/>
  <c r="BB18" i="1" s="1"/>
  <c r="J18" i="1"/>
  <c r="AQ17" i="1"/>
  <c r="AG17" i="1"/>
  <c r="W17" i="1"/>
  <c r="M17" i="1"/>
  <c r="K17" i="1"/>
  <c r="J17" i="1"/>
  <c r="AQ16" i="1"/>
  <c r="AG16" i="1"/>
  <c r="W16" i="1"/>
  <c r="M16" i="1"/>
  <c r="BB16" i="1" s="1"/>
  <c r="K16" i="1"/>
  <c r="J16" i="1"/>
  <c r="AW15" i="1"/>
  <c r="AV15" i="1"/>
  <c r="AU15" i="1"/>
  <c r="AT15" i="1"/>
  <c r="AS15" i="1"/>
  <c r="AR15" i="1"/>
  <c r="AQ15" i="1"/>
  <c r="AP15" i="1"/>
  <c r="AO15" i="1"/>
  <c r="AN15" i="1"/>
  <c r="AN26" i="1" s="1"/>
  <c r="AM15" i="1"/>
  <c r="AL15" i="1"/>
  <c r="AK15" i="1"/>
  <c r="AJ15" i="1"/>
  <c r="AJ26" i="1" s="1"/>
  <c r="AI15" i="1"/>
  <c r="AH15" i="1"/>
  <c r="AF15" i="1"/>
  <c r="AE15" i="1"/>
  <c r="AD15" i="1"/>
  <c r="AC15" i="1"/>
  <c r="AB15" i="1"/>
  <c r="AA15" i="1"/>
  <c r="Z15" i="1"/>
  <c r="Y15" i="1"/>
  <c r="X15" i="1"/>
  <c r="V15" i="1"/>
  <c r="U15" i="1"/>
  <c r="T15" i="1"/>
  <c r="S15" i="1"/>
  <c r="S26" i="1" s="1"/>
  <c r="R15" i="1"/>
  <c r="Q15" i="1"/>
  <c r="P15" i="1"/>
  <c r="P26" i="1" s="1"/>
  <c r="O15" i="1"/>
  <c r="N15" i="1"/>
  <c r="L15" i="1"/>
  <c r="K15" i="1"/>
  <c r="AQ14" i="1"/>
  <c r="AG14" i="1"/>
  <c r="AG15" i="1" s="1"/>
  <c r="W14" i="1"/>
  <c r="W15" i="1" s="1"/>
  <c r="M14" i="1"/>
  <c r="K14" i="1"/>
  <c r="J14" i="1"/>
  <c r="AY13" i="1"/>
  <c r="AX13" i="1"/>
  <c r="AW13" i="1"/>
  <c r="AV13" i="1"/>
  <c r="AU13" i="1"/>
  <c r="AT13" i="1"/>
  <c r="AS13" i="1"/>
  <c r="AR13" i="1"/>
  <c r="AP13" i="1"/>
  <c r="AO13" i="1"/>
  <c r="AN13" i="1"/>
  <c r="AM13" i="1"/>
  <c r="AM26" i="1" s="1"/>
  <c r="AL13" i="1"/>
  <c r="AK13" i="1"/>
  <c r="AJ13" i="1"/>
  <c r="AI13" i="1"/>
  <c r="AH13" i="1"/>
  <c r="AH26" i="1" s="1"/>
  <c r="AG13" i="1"/>
  <c r="AF13" i="1"/>
  <c r="AE13" i="1"/>
  <c r="AE26" i="1" s="1"/>
  <c r="AD13" i="1"/>
  <c r="AD26" i="1" s="1"/>
  <c r="AC13" i="1"/>
  <c r="AB13" i="1"/>
  <c r="AA13" i="1"/>
  <c r="AA26" i="1" s="1"/>
  <c r="Z13" i="1"/>
  <c r="Z26" i="1" s="1"/>
  <c r="Y13" i="1"/>
  <c r="X13" i="1"/>
  <c r="V13" i="1"/>
  <c r="V26" i="1" s="1"/>
  <c r="U13" i="1"/>
  <c r="U26" i="1" s="1"/>
  <c r="T13" i="1"/>
  <c r="S13" i="1"/>
  <c r="R13" i="1"/>
  <c r="R26" i="1" s="1"/>
  <c r="Q13" i="1"/>
  <c r="Q26" i="1" s="1"/>
  <c r="P13" i="1"/>
  <c r="O13" i="1"/>
  <c r="N13" i="1"/>
  <c r="N26" i="1" s="1"/>
  <c r="L13" i="1"/>
  <c r="L26" i="1" s="1"/>
  <c r="AQ12" i="1"/>
  <c r="AG12" i="1"/>
  <c r="AG26" i="1" s="1"/>
  <c r="W12" i="1"/>
  <c r="W13" i="1" s="1"/>
  <c r="W26" i="1" s="1"/>
  <c r="M12" i="1"/>
  <c r="K12" i="1"/>
  <c r="K13" i="1" s="1"/>
  <c r="K26" i="1" s="1"/>
  <c r="AZ11" i="1"/>
  <c r="AY11" i="1"/>
  <c r="AX11" i="1"/>
  <c r="AW11" i="1"/>
  <c r="AV11" i="1"/>
  <c r="AS11" i="1"/>
  <c r="AR11" i="1"/>
  <c r="AO11" i="1"/>
  <c r="AN11" i="1"/>
  <c r="AK11" i="1"/>
  <c r="AJ11" i="1"/>
  <c r="AF11" i="1"/>
  <c r="AC11" i="1"/>
  <c r="AB11" i="1"/>
  <c r="Y11" i="1"/>
  <c r="X11" i="1"/>
  <c r="U11" i="1"/>
  <c r="T11" i="1"/>
  <c r="Q11" i="1"/>
  <c r="P11" i="1"/>
  <c r="L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C10" i="1"/>
  <c r="AB10" i="1"/>
  <c r="AA10" i="1"/>
  <c r="Z10" i="1"/>
  <c r="Y10" i="1"/>
  <c r="X10" i="1"/>
  <c r="V10" i="1"/>
  <c r="U10" i="1"/>
  <c r="T10" i="1"/>
  <c r="S10" i="1"/>
  <c r="R10" i="1"/>
  <c r="Q10" i="1"/>
  <c r="P10" i="1"/>
  <c r="O10" i="1"/>
  <c r="N10" i="1"/>
  <c r="L10" i="1"/>
  <c r="K10" i="1"/>
  <c r="AQ9" i="1"/>
  <c r="AG9" i="1"/>
  <c r="AG10" i="1" s="1"/>
  <c r="W9" i="1"/>
  <c r="W10" i="1" s="1"/>
  <c r="M9" i="1"/>
  <c r="BB9" i="1" s="1"/>
  <c r="K9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L8" i="1"/>
  <c r="K8" i="1"/>
  <c r="AQ7" i="1"/>
  <c r="AG7" i="1"/>
  <c r="AG8" i="1" s="1"/>
  <c r="W7" i="1"/>
  <c r="M7" i="1"/>
  <c r="BB7" i="1" s="1"/>
  <c r="K7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L6" i="1"/>
  <c r="K6" i="1"/>
  <c r="AQ5" i="1"/>
  <c r="AG5" i="1"/>
  <c r="AG6" i="1" s="1"/>
  <c r="W5" i="1"/>
  <c r="M5" i="1"/>
  <c r="K5" i="1"/>
  <c r="AW4" i="1"/>
  <c r="AV4" i="1"/>
  <c r="AU4" i="1"/>
  <c r="AT4" i="1"/>
  <c r="AT11" i="1" s="1"/>
  <c r="AS4" i="1"/>
  <c r="AR4" i="1"/>
  <c r="AQ4" i="1"/>
  <c r="AP4" i="1"/>
  <c r="AP11" i="1" s="1"/>
  <c r="AO4" i="1"/>
  <c r="AN4" i="1"/>
  <c r="AM4" i="1"/>
  <c r="AL4" i="1"/>
  <c r="AL11" i="1" s="1"/>
  <c r="AK4" i="1"/>
  <c r="AJ4" i="1"/>
  <c r="AI4" i="1"/>
  <c r="AH4" i="1"/>
  <c r="AH11" i="1" s="1"/>
  <c r="AF4" i="1"/>
  <c r="AE4" i="1"/>
  <c r="AD4" i="1"/>
  <c r="AD11" i="1" s="1"/>
  <c r="AC4" i="1"/>
  <c r="AB4" i="1"/>
  <c r="AA4" i="1"/>
  <c r="Z4" i="1"/>
  <c r="Z11" i="1" s="1"/>
  <c r="Y4" i="1"/>
  <c r="X4" i="1"/>
  <c r="V4" i="1"/>
  <c r="V11" i="1" s="1"/>
  <c r="U4" i="1"/>
  <c r="T4" i="1"/>
  <c r="S4" i="1"/>
  <c r="R4" i="1"/>
  <c r="R11" i="1" s="1"/>
  <c r="Q4" i="1"/>
  <c r="P4" i="1"/>
  <c r="O4" i="1"/>
  <c r="N4" i="1"/>
  <c r="N11" i="1" s="1"/>
  <c r="L4" i="1"/>
  <c r="K4" i="1"/>
  <c r="AQ3" i="1"/>
  <c r="AG3" i="1"/>
  <c r="AG4" i="1" s="1"/>
  <c r="AG11" i="1" s="1"/>
  <c r="W3" i="1"/>
  <c r="M3" i="1"/>
  <c r="K3" i="1"/>
  <c r="AL2" i="1"/>
  <c r="AV2" i="1" s="1"/>
  <c r="AB2" i="1"/>
  <c r="AI11" i="1" l="1"/>
  <c r="AM11" i="1"/>
  <c r="AU11" i="1"/>
  <c r="J20" i="1"/>
  <c r="AQ21" i="1"/>
  <c r="M76" i="1"/>
  <c r="J74" i="1"/>
  <c r="K11" i="1"/>
  <c r="AQ11" i="1"/>
  <c r="O11" i="1"/>
  <c r="S11" i="1"/>
  <c r="W4" i="1"/>
  <c r="W11" i="1" s="1"/>
  <c r="AA11" i="1"/>
  <c r="AE11" i="1"/>
  <c r="BB5" i="1"/>
  <c r="BB19" i="1"/>
  <c r="BB20" i="1"/>
  <c r="J22" i="1"/>
  <c r="BB25" i="1"/>
  <c r="J32" i="1"/>
  <c r="AQ36" i="1"/>
  <c r="AQ44" i="1"/>
  <c r="J39" i="1"/>
  <c r="J42" i="1"/>
  <c r="J51" i="1"/>
  <c r="J56" i="1"/>
  <c r="AG62" i="1"/>
  <c r="AG56" i="1"/>
  <c r="AA62" i="1"/>
  <c r="AE62" i="1"/>
  <c r="M67" i="1"/>
  <c r="J66" i="1"/>
  <c r="J67" i="1" s="1"/>
  <c r="W76" i="1"/>
  <c r="V109" i="1"/>
  <c r="AA109" i="1"/>
  <c r="AE109" i="1"/>
  <c r="M82" i="1"/>
  <c r="J81" i="1"/>
  <c r="J93" i="1"/>
  <c r="K146" i="1"/>
  <c r="BB3" i="1"/>
  <c r="M13" i="1"/>
  <c r="J12" i="1"/>
  <c r="BB12" i="1"/>
  <c r="AC26" i="1"/>
  <c r="AK26" i="1"/>
  <c r="BB14" i="1"/>
  <c r="BB17" i="1"/>
  <c r="BB21" i="1"/>
  <c r="M36" i="1"/>
  <c r="M54" i="1"/>
  <c r="J45" i="1"/>
  <c r="O62" i="1"/>
  <c r="S62" i="1"/>
  <c r="W73" i="1"/>
  <c r="J79" i="1"/>
  <c r="M80" i="1"/>
  <c r="M109" i="1" s="1"/>
  <c r="J129" i="1"/>
  <c r="J44" i="1"/>
  <c r="M44" i="1"/>
  <c r="W54" i="1"/>
  <c r="J49" i="1"/>
  <c r="J53" i="1"/>
  <c r="J57" i="1"/>
  <c r="J59" i="1"/>
  <c r="J72" i="1"/>
  <c r="AG109" i="1"/>
  <c r="W109" i="1"/>
  <c r="W146" i="1"/>
  <c r="J135" i="1"/>
  <c r="J3" i="1"/>
  <c r="J5" i="1"/>
  <c r="J7" i="1"/>
  <c r="J9" i="1"/>
  <c r="AQ13" i="1"/>
  <c r="AQ26" i="1" s="1"/>
  <c r="M15" i="1"/>
  <c r="BB15" i="1" s="1"/>
  <c r="M56" i="1"/>
  <c r="M62" i="1" s="1"/>
  <c r="W62" i="1"/>
  <c r="J68" i="1"/>
  <c r="L146" i="1"/>
  <c r="AJ124" i="1"/>
  <c r="J147" i="1"/>
  <c r="AM152" i="1"/>
  <c r="AM148" i="1"/>
  <c r="AG152" i="1"/>
  <c r="P179" i="1"/>
  <c r="AT204" i="1"/>
  <c r="AQ189" i="1"/>
  <c r="AU204" i="1"/>
  <c r="AQ191" i="1"/>
  <c r="J197" i="1"/>
  <c r="AO234" i="1"/>
  <c r="M146" i="1"/>
  <c r="M129" i="1"/>
  <c r="V146" i="1"/>
  <c r="W152" i="1"/>
  <c r="M173" i="1"/>
  <c r="J173" i="1" s="1"/>
  <c r="N179" i="1"/>
  <c r="K189" i="1"/>
  <c r="K204" i="1" s="1"/>
  <c r="M228" i="1"/>
  <c r="J227" i="1"/>
  <c r="M4" i="1"/>
  <c r="M6" i="1"/>
  <c r="BB6" i="1" s="1"/>
  <c r="M8" i="1"/>
  <c r="BB8" i="1" s="1"/>
  <c r="M10" i="1"/>
  <c r="BB10" i="1" s="1"/>
  <c r="J110" i="1"/>
  <c r="Q146" i="1"/>
  <c r="U146" i="1"/>
  <c r="Y146" i="1"/>
  <c r="AC146" i="1"/>
  <c r="AK146" i="1"/>
  <c r="AO146" i="1"/>
  <c r="AS146" i="1"/>
  <c r="AW146" i="1"/>
  <c r="J140" i="1"/>
  <c r="M179" i="1"/>
  <c r="AQ165" i="1"/>
  <c r="J165" i="1" s="1"/>
  <c r="AR179" i="1"/>
  <c r="M202" i="1"/>
  <c r="J201" i="1"/>
  <c r="J204" i="1" s="1"/>
  <c r="J208" i="1"/>
  <c r="J211" i="1"/>
  <c r="M212" i="1"/>
  <c r="AG212" i="1"/>
  <c r="J219" i="1"/>
  <c r="W230" i="1"/>
  <c r="W234" i="1" s="1"/>
  <c r="J229" i="1"/>
  <c r="J232" i="1"/>
  <c r="AQ204" i="1"/>
  <c r="J278" i="1"/>
  <c r="J78" i="1"/>
  <c r="Z146" i="1"/>
  <c r="AD146" i="1"/>
  <c r="W156" i="1"/>
  <c r="J156" i="1" s="1"/>
  <c r="Z179" i="1"/>
  <c r="AJ179" i="1"/>
  <c r="AG158" i="1"/>
  <c r="AG179" i="1" s="1"/>
  <c r="J172" i="1"/>
  <c r="AT179" i="1"/>
  <c r="M193" i="1"/>
  <c r="J192" i="1"/>
  <c r="AR234" i="1"/>
  <c r="AQ206" i="1"/>
  <c r="AG230" i="1"/>
  <c r="AT234" i="1"/>
  <c r="J151" i="1"/>
  <c r="J153" i="1"/>
  <c r="J169" i="1"/>
  <c r="AH179" i="1"/>
  <c r="M184" i="1"/>
  <c r="J188" i="1"/>
  <c r="M204" i="1"/>
  <c r="R234" i="1"/>
  <c r="V234" i="1"/>
  <c r="AA234" i="1"/>
  <c r="AK234" i="1"/>
  <c r="J225" i="1"/>
  <c r="K234" i="1"/>
  <c r="J239" i="1"/>
  <c r="J267" i="1"/>
  <c r="J279" i="1"/>
  <c r="AG288" i="1"/>
  <c r="J290" i="1"/>
  <c r="W150" i="1"/>
  <c r="J149" i="1"/>
  <c r="K152" i="1"/>
  <c r="AQ152" i="1"/>
  <c r="K179" i="1"/>
  <c r="AQ179" i="1"/>
  <c r="J167" i="1"/>
  <c r="J180" i="1"/>
  <c r="M186" i="1"/>
  <c r="J185" i="1"/>
  <c r="W204" i="1"/>
  <c r="AG189" i="1"/>
  <c r="N234" i="1"/>
  <c r="S234" i="1"/>
  <c r="AF234" i="1"/>
  <c r="AP234" i="1"/>
  <c r="AU234" i="1"/>
  <c r="AQ212" i="1"/>
  <c r="J242" i="1"/>
  <c r="J249" i="1"/>
  <c r="J257" i="1"/>
  <c r="J261" i="1"/>
  <c r="J274" i="1"/>
  <c r="J303" i="1"/>
  <c r="J175" i="1"/>
  <c r="J190" i="1"/>
  <c r="J194" i="1"/>
  <c r="AH204" i="1"/>
  <c r="AG204" i="1" s="1"/>
  <c r="M234" i="1"/>
  <c r="J206" i="1"/>
  <c r="AG206" i="1"/>
  <c r="AM234" i="1"/>
  <c r="J209" i="1"/>
  <c r="J221" i="1"/>
  <c r="AQ226" i="1"/>
  <c r="J234" i="1"/>
  <c r="AH234" i="1"/>
  <c r="J268" i="1"/>
  <c r="H277" i="1"/>
  <c r="J300" i="1"/>
  <c r="H302" i="1"/>
  <c r="M300" i="1"/>
  <c r="AQ340" i="1"/>
  <c r="V365" i="1"/>
  <c r="K365" i="1" s="1"/>
  <c r="J365" i="1"/>
  <c r="V372" i="1"/>
  <c r="K372" i="1" s="1"/>
  <c r="J372" i="1"/>
  <c r="M316" i="1"/>
  <c r="M330" i="1"/>
  <c r="J317" i="1"/>
  <c r="W330" i="1"/>
  <c r="J342" i="1"/>
  <c r="AQ348" i="1"/>
  <c r="AQ342" i="1"/>
  <c r="K391" i="1"/>
  <c r="AH392" i="1"/>
  <c r="AH393" i="1" s="1"/>
  <c r="AL392" i="1"/>
  <c r="AL393" i="1" s="1"/>
  <c r="AP392" i="1"/>
  <c r="AP393" i="1" s="1"/>
  <c r="AT392" i="1"/>
  <c r="AT393" i="1" s="1"/>
  <c r="J382" i="1"/>
  <c r="J286" i="1"/>
  <c r="V304" i="1"/>
  <c r="J314" i="1"/>
  <c r="J323" i="1"/>
  <c r="J327" i="1"/>
  <c r="AH330" i="1"/>
  <c r="AG330" i="1" s="1"/>
  <c r="AG340" i="1"/>
  <c r="K342" i="1"/>
  <c r="K348" i="1" s="1"/>
  <c r="J351" i="1"/>
  <c r="J354" i="1" s="1"/>
  <c r="M374" i="1"/>
  <c r="V370" i="1"/>
  <c r="K370" i="1" s="1"/>
  <c r="J370" i="1"/>
  <c r="V374" i="1"/>
  <c r="Z392" i="1"/>
  <c r="Z393" i="1" s="1"/>
  <c r="AD392" i="1"/>
  <c r="AD393" i="1" s="1"/>
  <c r="AI392" i="1"/>
  <c r="AI393" i="1" s="1"/>
  <c r="AQ391" i="1"/>
  <c r="AQ392" i="1" s="1"/>
  <c r="AQ393" i="1" s="1"/>
  <c r="J304" i="1"/>
  <c r="J307" i="1"/>
  <c r="K322" i="1"/>
  <c r="K330" i="1" s="1"/>
  <c r="AQ322" i="1"/>
  <c r="J322" i="1" s="1"/>
  <c r="J334" i="1"/>
  <c r="J340" i="1" s="1"/>
  <c r="J338" i="1"/>
  <c r="W374" i="1"/>
  <c r="W392" i="1" s="1"/>
  <c r="W393" i="1" s="1"/>
  <c r="K374" i="1"/>
  <c r="AG376" i="1"/>
  <c r="AG391" i="1" s="1"/>
  <c r="AG392" i="1" s="1"/>
  <c r="AG393" i="1" s="1"/>
  <c r="N392" i="1"/>
  <c r="N393" i="1" s="1"/>
  <c r="R392" i="1"/>
  <c r="R393" i="1" s="1"/>
  <c r="V391" i="1"/>
  <c r="V392" i="1" s="1"/>
  <c r="V393" i="1" s="1"/>
  <c r="J386" i="1"/>
  <c r="N348" i="1"/>
  <c r="R348" i="1"/>
  <c r="V348" i="1"/>
  <c r="Z348" i="1"/>
  <c r="AD348" i="1"/>
  <c r="AH348" i="1"/>
  <c r="AL348" i="1"/>
  <c r="AP348" i="1"/>
  <c r="AT348" i="1"/>
  <c r="J358" i="1"/>
  <c r="J390" i="1"/>
  <c r="O348" i="1"/>
  <c r="S348" i="1"/>
  <c r="W342" i="1"/>
  <c r="W348" i="1" s="1"/>
  <c r="AA348" i="1"/>
  <c r="AE348" i="1"/>
  <c r="AI348" i="1"/>
  <c r="AM348" i="1"/>
  <c r="AU348" i="1"/>
  <c r="J363" i="1"/>
  <c r="J377" i="1"/>
  <c r="M378" i="1"/>
  <c r="J378" i="1" s="1"/>
  <c r="F349" i="1" l="1"/>
  <c r="F352" i="1"/>
  <c r="F350" i="1"/>
  <c r="F353" i="1"/>
  <c r="H199" i="1"/>
  <c r="H195" i="1"/>
  <c r="H196" i="1"/>
  <c r="H200" i="1"/>
  <c r="H203" i="1"/>
  <c r="H64" i="1"/>
  <c r="H63" i="1"/>
  <c r="H65" i="1"/>
  <c r="H333" i="1"/>
  <c r="H332" i="1"/>
  <c r="H335" i="1"/>
  <c r="H336" i="1"/>
  <c r="H339" i="1"/>
  <c r="H337" i="1"/>
  <c r="H218" i="1"/>
  <c r="F205" i="1"/>
  <c r="AQ234" i="1"/>
  <c r="J109" i="1"/>
  <c r="H78" i="1" s="1"/>
  <c r="H219" i="1"/>
  <c r="H207" i="1"/>
  <c r="H216" i="1"/>
  <c r="J148" i="1"/>
  <c r="J73" i="1"/>
  <c r="H68" i="1"/>
  <c r="H217" i="1"/>
  <c r="J50" i="1"/>
  <c r="M26" i="1"/>
  <c r="H93" i="1"/>
  <c r="J43" i="1"/>
  <c r="H42" i="1"/>
  <c r="H74" i="1"/>
  <c r="J76" i="1"/>
  <c r="V316" i="1"/>
  <c r="K304" i="1"/>
  <c r="K316" i="1" s="1"/>
  <c r="K392" i="1"/>
  <c r="K393" i="1" s="1"/>
  <c r="J374" i="1"/>
  <c r="H294" i="1"/>
  <c r="H268" i="1"/>
  <c r="J270" i="1"/>
  <c r="H194" i="1"/>
  <c r="H249" i="1"/>
  <c r="J184" i="1"/>
  <c r="H180" i="1"/>
  <c r="H297" i="1"/>
  <c r="H279" i="1"/>
  <c r="J284" i="1"/>
  <c r="H188" i="1"/>
  <c r="J189" i="1"/>
  <c r="H189" i="1" s="1"/>
  <c r="H220" i="1"/>
  <c r="J260" i="1"/>
  <c r="H231" i="1"/>
  <c r="H295" i="1"/>
  <c r="H227" i="1"/>
  <c r="J228" i="1"/>
  <c r="H224" i="1"/>
  <c r="H213" i="1"/>
  <c r="AT124" i="1"/>
  <c r="AG124" i="1"/>
  <c r="J11" i="1"/>
  <c r="H3" i="1" s="1"/>
  <c r="H57" i="1"/>
  <c r="H37" i="1"/>
  <c r="BB13" i="1"/>
  <c r="H81" i="1"/>
  <c r="H39" i="1"/>
  <c r="H338" i="1"/>
  <c r="J316" i="1"/>
  <c r="H314" i="1" s="1"/>
  <c r="F351" i="1"/>
  <c r="J288" i="1"/>
  <c r="H286" i="1"/>
  <c r="J376" i="1"/>
  <c r="J330" i="1"/>
  <c r="H317" i="1" s="1"/>
  <c r="F317" i="1"/>
  <c r="H365" i="1"/>
  <c r="H291" i="1"/>
  <c r="H221" i="1"/>
  <c r="J191" i="1"/>
  <c r="H190" i="1"/>
  <c r="H301" i="1"/>
  <c r="H303" i="1" s="1"/>
  <c r="J275" i="1"/>
  <c r="H274" i="1"/>
  <c r="H242" i="1"/>
  <c r="H289" i="1"/>
  <c r="H267" i="1"/>
  <c r="H225" i="1"/>
  <c r="J226" i="1"/>
  <c r="J152" i="1"/>
  <c r="H215" i="1"/>
  <c r="H276" i="1"/>
  <c r="H278" i="1" s="1"/>
  <c r="J230" i="1"/>
  <c r="H229" i="1"/>
  <c r="H201" i="1"/>
  <c r="J202" i="1"/>
  <c r="BB4" i="1"/>
  <c r="BB26" i="1" s="1"/>
  <c r="M11" i="1"/>
  <c r="H223" i="1"/>
  <c r="AJ146" i="1"/>
  <c r="H7" i="1"/>
  <c r="J158" i="1"/>
  <c r="J179" i="1" s="1"/>
  <c r="H79" i="1"/>
  <c r="H66" i="1"/>
  <c r="J62" i="1"/>
  <c r="M391" i="1"/>
  <c r="M392" i="1" s="1"/>
  <c r="M393" i="1" s="1"/>
  <c r="H334" i="1"/>
  <c r="J348" i="1"/>
  <c r="H372" i="1"/>
  <c r="H299" i="1"/>
  <c r="AG234" i="1"/>
  <c r="H209" i="1"/>
  <c r="J210" i="1"/>
  <c r="H296" i="1"/>
  <c r="H261" i="1"/>
  <c r="H185" i="1"/>
  <c r="H186" i="1" s="1"/>
  <c r="J186" i="1"/>
  <c r="H149" i="1"/>
  <c r="H239" i="1"/>
  <c r="H205" i="1"/>
  <c r="H234" i="1" s="1"/>
  <c r="H192" i="1"/>
  <c r="J193" i="1"/>
  <c r="W179" i="1"/>
  <c r="H233" i="1"/>
  <c r="H211" i="1"/>
  <c r="J212" i="1"/>
  <c r="H222" i="1"/>
  <c r="H5" i="1"/>
  <c r="H293" i="1"/>
  <c r="H72" i="1"/>
  <c r="J54" i="1"/>
  <c r="H40" i="1"/>
  <c r="J26" i="1"/>
  <c r="H12" i="1" s="1"/>
  <c r="J52" i="1"/>
  <c r="J36" i="1"/>
  <c r="H11" i="1" l="1"/>
  <c r="H28" i="1"/>
  <c r="H30" i="1"/>
  <c r="H34" i="1"/>
  <c r="H46" i="1"/>
  <c r="H347" i="1"/>
  <c r="H343" i="1"/>
  <c r="H344" i="1"/>
  <c r="H346" i="1"/>
  <c r="H341" i="1"/>
  <c r="H345" i="1"/>
  <c r="H300" i="1"/>
  <c r="F147" i="1"/>
  <c r="F152" i="1" s="1"/>
  <c r="H53" i="1"/>
  <c r="F185" i="1"/>
  <c r="F186" i="1" s="1"/>
  <c r="J187" i="1"/>
  <c r="F55" i="1"/>
  <c r="H58" i="1"/>
  <c r="H55" i="1"/>
  <c r="H62" i="1" s="1"/>
  <c r="H61" i="1"/>
  <c r="H59" i="1"/>
  <c r="J391" i="1"/>
  <c r="H44" i="1"/>
  <c r="J124" i="1"/>
  <c r="AG146" i="1"/>
  <c r="H253" i="1"/>
  <c r="H251" i="1"/>
  <c r="H258" i="1"/>
  <c r="H236" i="1"/>
  <c r="H255" i="1"/>
  <c r="H238" i="1"/>
  <c r="H241" i="1"/>
  <c r="H244" i="1"/>
  <c r="H245" i="1"/>
  <c r="H259" i="1"/>
  <c r="H247" i="1"/>
  <c r="H237" i="1"/>
  <c r="J77" i="1"/>
  <c r="F74" i="1"/>
  <c r="H75" i="1"/>
  <c r="F68" i="1"/>
  <c r="H69" i="1"/>
  <c r="H71" i="1"/>
  <c r="H70" i="1"/>
  <c r="H340" i="1"/>
  <c r="H67" i="1"/>
  <c r="F354" i="1"/>
  <c r="J27" i="1"/>
  <c r="F12" i="1"/>
  <c r="H17" i="1"/>
  <c r="H25" i="1"/>
  <c r="H16" i="1"/>
  <c r="H24" i="1"/>
  <c r="H14" i="1"/>
  <c r="H26" i="1" s="1"/>
  <c r="H23" i="1"/>
  <c r="H18" i="1"/>
  <c r="H306" i="1"/>
  <c r="H310" i="1"/>
  <c r="H309" i="1"/>
  <c r="H313" i="1"/>
  <c r="H308" i="1"/>
  <c r="H315" i="1"/>
  <c r="H305" i="1"/>
  <c r="H312" i="1"/>
  <c r="H311" i="1"/>
  <c r="AQ124" i="1"/>
  <c r="AQ146" i="1" s="1"/>
  <c r="AT146" i="1"/>
  <c r="H204" i="1"/>
  <c r="H184" i="1"/>
  <c r="H342" i="1"/>
  <c r="H76" i="1"/>
  <c r="H147" i="1"/>
  <c r="H51" i="1"/>
  <c r="H45" i="1"/>
  <c r="H323" i="1"/>
  <c r="H151" i="1"/>
  <c r="H273" i="1"/>
  <c r="H271" i="1"/>
  <c r="H275" i="1" s="1"/>
  <c r="H287" i="1"/>
  <c r="F288" i="1" s="1"/>
  <c r="H304" i="1"/>
  <c r="H22" i="1"/>
  <c r="H9" i="1"/>
  <c r="J285" i="1"/>
  <c r="F279" i="1" s="1"/>
  <c r="H281" i="1"/>
  <c r="H280" i="1"/>
  <c r="H283" i="1"/>
  <c r="H282" i="1"/>
  <c r="F180" i="1"/>
  <c r="F184" i="1" s="1"/>
  <c r="H182" i="1"/>
  <c r="H265" i="1"/>
  <c r="H263" i="1"/>
  <c r="H270" i="1" s="1"/>
  <c r="H357" i="1"/>
  <c r="H371" i="1"/>
  <c r="H362" i="1"/>
  <c r="H373" i="1"/>
  <c r="H367" i="1"/>
  <c r="H356" i="1"/>
  <c r="H368" i="1"/>
  <c r="H366" i="1"/>
  <c r="H361" i="1"/>
  <c r="H360" i="1"/>
  <c r="H364" i="1"/>
  <c r="H359" i="1"/>
  <c r="H369" i="1"/>
  <c r="H370" i="1"/>
  <c r="H257" i="1"/>
  <c r="H358" i="1"/>
  <c r="J355" i="1"/>
  <c r="H20" i="1"/>
  <c r="H326" i="1"/>
  <c r="H325" i="1"/>
  <c r="H320" i="1"/>
  <c r="H329" i="1"/>
  <c r="H318" i="1"/>
  <c r="H330" i="1" s="1"/>
  <c r="H324" i="1"/>
  <c r="H321" i="1"/>
  <c r="H328" i="1"/>
  <c r="H319" i="1"/>
  <c r="H327" i="1"/>
  <c r="H32" i="1"/>
  <c r="F3" i="1"/>
  <c r="H284" i="1"/>
  <c r="H307" i="1"/>
  <c r="H49" i="1"/>
  <c r="H73" i="1"/>
  <c r="H106" i="1"/>
  <c r="F78" i="1"/>
  <c r="F109" i="1" s="1"/>
  <c r="H101" i="1"/>
  <c r="H103" i="1"/>
  <c r="H89" i="1"/>
  <c r="H97" i="1"/>
  <c r="H83" i="1"/>
  <c r="H109" i="1" s="1"/>
  <c r="H105" i="1"/>
  <c r="H95" i="1"/>
  <c r="H91" i="1"/>
  <c r="H108" i="1"/>
  <c r="H87" i="1"/>
  <c r="H107" i="1"/>
  <c r="H98" i="1"/>
  <c r="H104" i="1"/>
  <c r="H94" i="1"/>
  <c r="H100" i="1"/>
  <c r="H99" i="1"/>
  <c r="H85" i="1"/>
  <c r="H96" i="1"/>
  <c r="H363" i="1"/>
  <c r="H322" i="1"/>
  <c r="D332" i="1" l="1"/>
  <c r="D349" i="1"/>
  <c r="F261" i="1"/>
  <c r="H124" i="1"/>
  <c r="J146" i="1"/>
  <c r="H348" i="1"/>
  <c r="J331" i="1"/>
  <c r="H152" i="1"/>
  <c r="F63" i="1"/>
  <c r="F37" i="1"/>
  <c r="D147" i="1"/>
  <c r="J235" i="1"/>
  <c r="F153" i="1"/>
  <c r="F179" i="1" s="1"/>
  <c r="F187" i="1" s="1"/>
  <c r="H260" i="1"/>
  <c r="F236" i="1"/>
  <c r="J392" i="1"/>
  <c r="H383" i="1"/>
  <c r="H380" i="1"/>
  <c r="H385" i="1"/>
  <c r="H389" i="1"/>
  <c r="H381" i="1"/>
  <c r="H379" i="1"/>
  <c r="H384" i="1"/>
  <c r="H388" i="1"/>
  <c r="H375" i="1"/>
  <c r="H377" i="1"/>
  <c r="H382" i="1"/>
  <c r="H390" i="1"/>
  <c r="H386" i="1"/>
  <c r="H378" i="1"/>
  <c r="H36" i="1"/>
  <c r="H374" i="1"/>
  <c r="H316" i="1"/>
  <c r="D3" i="1"/>
  <c r="H376" i="1"/>
  <c r="H54" i="1"/>
  <c r="D341" i="1"/>
  <c r="F45" i="1"/>
  <c r="F28" i="1"/>
  <c r="D236" i="1"/>
  <c r="F276" i="1"/>
  <c r="F285" i="1" s="1"/>
  <c r="F271" i="1"/>
  <c r="F77" i="1"/>
  <c r="H391" i="1" l="1"/>
  <c r="D289" i="1"/>
  <c r="D301" i="1"/>
  <c r="D317" i="1"/>
  <c r="D304" i="1"/>
  <c r="D286" i="1"/>
  <c r="J393" i="1"/>
  <c r="D356" i="1"/>
  <c r="D355" i="1"/>
  <c r="D375" i="1"/>
  <c r="D205" i="1"/>
  <c r="D188" i="1"/>
  <c r="D78" i="1"/>
  <c r="D28" i="1"/>
  <c r="H145" i="1"/>
  <c r="H136" i="1"/>
  <c r="H112" i="1"/>
  <c r="D110" i="1"/>
  <c r="H143" i="1"/>
  <c r="H144" i="1"/>
  <c r="H137" i="1"/>
  <c r="H113" i="1"/>
  <c r="H126" i="1"/>
  <c r="H132" i="1"/>
  <c r="H125" i="1"/>
  <c r="H119" i="1"/>
  <c r="F110" i="1"/>
  <c r="F146" i="1" s="1"/>
  <c r="H133" i="1"/>
  <c r="H111" i="1"/>
  <c r="H138" i="1"/>
  <c r="H134" i="1"/>
  <c r="H121" i="1"/>
  <c r="H139" i="1"/>
  <c r="H114" i="1"/>
  <c r="H131" i="1"/>
  <c r="H122" i="1"/>
  <c r="H120" i="1"/>
  <c r="H141" i="1"/>
  <c r="H127" i="1"/>
  <c r="H130" i="1"/>
  <c r="H128" i="1"/>
  <c r="H123" i="1"/>
  <c r="H142" i="1"/>
  <c r="H129" i="1"/>
  <c r="H110" i="1"/>
  <c r="H140" i="1"/>
  <c r="H135" i="1"/>
  <c r="H146" i="1" l="1"/>
  <c r="D331" i="1"/>
  <c r="F235" i="1"/>
  <c r="D234" i="1"/>
  <c r="D392" i="1"/>
</calcChain>
</file>

<file path=xl/comments1.xml><?xml version="1.0" encoding="utf-8"?>
<comments xmlns="http://schemas.openxmlformats.org/spreadsheetml/2006/main">
  <authors>
    <author>ProBook</author>
  </authors>
  <commentList>
    <comment ref="I236" authorId="0" shapeId="0">
      <text>
        <r>
          <rPr>
            <b/>
            <sz val="9"/>
            <color indexed="81"/>
            <rFont val="Tahoma"/>
            <family val="2"/>
          </rPr>
          <t>ProBook:</t>
        </r>
        <r>
          <rPr>
            <sz val="9"/>
            <color indexed="81"/>
            <rFont val="Tahoma"/>
            <family val="2"/>
          </rPr>
          <t xml:space="preserve">
Este indicador y los dos siguientes hacen parte de (Plan que contiene programas, estudios, proyectos, cronograma y plan de inversión).</t>
        </r>
      </text>
    </comment>
  </commentList>
</comments>
</file>

<file path=xl/sharedStrings.xml><?xml version="1.0" encoding="utf-8"?>
<sst xmlns="http://schemas.openxmlformats.org/spreadsheetml/2006/main" count="999" uniqueCount="712">
  <si>
    <t>PLAN INDICATIVO 2016-2019
EL CAMINO DEL DESARROLLO Y LA PAZ
(CIFRAS EXPRESADAS EN MILLONES)</t>
  </si>
  <si>
    <t>Eje estratégico/ Componente / Dimensión</t>
  </si>
  <si>
    <t>Programa</t>
  </si>
  <si>
    <t>Subprograma</t>
  </si>
  <si>
    <t>% Ponderación</t>
  </si>
  <si>
    <t>Meta productos</t>
  </si>
  <si>
    <t xml:space="preserve">Nombre indicador </t>
  </si>
  <si>
    <t>TOTAL</t>
  </si>
  <si>
    <t>Meta Cuatrienio</t>
  </si>
  <si>
    <t>Meta año 1</t>
  </si>
  <si>
    <t>Total recursos del año 1</t>
  </si>
  <si>
    <t>Recursos propios</t>
  </si>
  <si>
    <t>Fondo de Seguridad</t>
  </si>
  <si>
    <t>SGP</t>
  </si>
  <si>
    <t>Cofinanciación Nación</t>
  </si>
  <si>
    <t>Recursos Deporte</t>
  </si>
  <si>
    <t>SGR</t>
  </si>
  <si>
    <t>Otros</t>
  </si>
  <si>
    <t>Cultura</t>
  </si>
  <si>
    <t>Meta año 2</t>
  </si>
  <si>
    <t>Total recursos del año 2</t>
  </si>
  <si>
    <t>Créditos
(Interno / externo)</t>
  </si>
  <si>
    <t>Meta año 3</t>
  </si>
  <si>
    <t>Total recursos del año 3</t>
  </si>
  <si>
    <t>Meta año 4</t>
  </si>
  <si>
    <t>Total recursos del año 4</t>
  </si>
  <si>
    <t>Responsable</t>
  </si>
  <si>
    <t>1. ESTRATEGIA TRANSVERSAL:   SALTO SOCIAL</t>
  </si>
  <si>
    <t xml:space="preserve">1.1 Ruta integral de atención a la infancia, la adolescencia y la juventud </t>
  </si>
  <si>
    <t xml:space="preserve">1.1.1 Mis niños caminan con amor </t>
  </si>
  <si>
    <t>Atender 20.000 niños y niñas de la primera infancia  el programa “Ruta del desarrollo por siempre”, en el cuatrienio.</t>
  </si>
  <si>
    <t>Niños y niñas en el programa “Ruta del desarrollo por siempre”, atendidos.</t>
  </si>
  <si>
    <t>Política Social</t>
  </si>
  <si>
    <t>Niños y niñas en el programa “Ruta del desarrollo por siempre”, en los Municipios con Planes de Retorno y Reparación Colectiva, atendidos.</t>
  </si>
  <si>
    <t>Estimular el desarrollo psicológico, cognitivo, pedagógico y bilingüe de 14.000 niños y niñas de primera infancia a través del uso pedagógico temprano con herramientas tecnológicas.</t>
  </si>
  <si>
    <t>Niños y niñas de primera infancia  a través del uso pedagógico y herramientas tecnológicas, estimulados.</t>
  </si>
  <si>
    <t>Niños y niñas de primera infancia  víctimas a través del uso pedagógico y herramientas tecnológicas, estimulados.</t>
  </si>
  <si>
    <t>Distribuir 5.000 kit de salud oral a niños, niñas y adolescentes vulnerables  anualmente con articulación a la red de prestadores de servicios de salud  y Secretaría de salud para la educación en higiene oral, anualmente.</t>
  </si>
  <si>
    <t>Niños, niñas y adolescentes con kit de salud oral distrisbuidos.</t>
  </si>
  <si>
    <t>Niños, niñas y adolescentes con kit de salud oral, en los Municipios con Planes de Retorno y Reparación Colectiva, distrisbuidos.</t>
  </si>
  <si>
    <t>Realizar jornadas de identificación para garantizar el derecho a la existencia a través la Registraduría Nacional del Estado Civil.</t>
  </si>
  <si>
    <t>Jornadas de identificación a través la Registraduría Nacional del Estado Civil, realizadas.</t>
  </si>
  <si>
    <t>Jornadas de identificación a través la Registraduría Nacional del Estado Civil, en los Municipios con Planes de Retorno y Reparación Colectiva, realizadas.</t>
  </si>
  <si>
    <t>Total subprograma</t>
  </si>
  <si>
    <t>1.1.2 La Paz, nos hace grandes</t>
  </si>
  <si>
    <t>Desarrollar un (1) programa  enfocado en los derechos de existencia, desarrollo, protección y ciudadanía dirigido a 30.000 niños, niñas, adolescentes y jóvenes  durante el cuatrienio.</t>
  </si>
  <si>
    <t>Niños, niñas, adolescentes y jóvenes con el programa enfocado en los derechos de existencia, desarrollo, protección y ciudadanía, atendidos.</t>
  </si>
  <si>
    <t>Niños, niñas, adolescentes y jóvenes con el programa enfocado en los derechos de existencia, desarrollo, protección y ciudadanía, en los Municipios con Planes de Retorno y Reparación Colectiva, atendidos.</t>
  </si>
  <si>
    <r>
      <t xml:space="preserve">Realizar asistencia técnicas y acompañamiento a los 25 municipios para fortalecer las plataformas juveniles conformadas con organizaciones formales, no formales e informales, a través del desarrollo de iniciativas de innovación social, con enfoque poblacional así: </t>
    </r>
    <r>
      <rPr>
        <sz val="9"/>
        <color indexed="8"/>
        <rFont val="Arial"/>
        <family val="2"/>
      </rPr>
      <t>Jóvenes, Discapacidad, Víctimas, Reintegrados, Etnias, Población pobre y vulnerable</t>
    </r>
  </si>
  <si>
    <t>Municipios con plataformas juveniles, fortalecidos.</t>
  </si>
  <si>
    <t>Municipios con Planes de Retorno y Reparación Colectiva,  con plataformas juveniles, fortalecidos.</t>
  </si>
  <si>
    <t>Crear el portal de juventud del Cesar, con información de todos los sectores y enlaces a cada una de las instituciones del Estado, que incluya la oferta y demanda de servicios para garantía de los derechos.</t>
  </si>
  <si>
    <t>Portal juvetud del Cesar,  creado.</t>
  </si>
  <si>
    <t>Crear, apoyar y fortalecer la Red departamental de hogares de paso, para garantizar el restablecimiento de los derechos de niños, niñas y adolescentes, en protección, seguridad y apoyo.</t>
  </si>
  <si>
    <t>Red departamental de hogares de paso creada.</t>
  </si>
  <si>
    <t xml:space="preserve">Red departamental de hogares de paso apoyadas y fortalecidas. </t>
  </si>
  <si>
    <t xml:space="preserve">Red departamental de hogares de paso en los Municipios con Planes de Retorno y Reparación Colectiva,  con plataformas juveniles apoyadas y fortalecidas. </t>
  </si>
  <si>
    <t>Atender 2.182  niños, niñas y adolescentes que se encuentren identificados en trabajo infantil y sus peores formas, en el cuatrienio.</t>
  </si>
  <si>
    <t>Niños, niñas y adolecente identificados en el trabajo infantil,  atendidos.</t>
  </si>
  <si>
    <t>Niños, niñas y adolecente identificados en el trabajo infantil, de la población víctima atendidos.</t>
  </si>
  <si>
    <t>Realizar un (1) programa dirigidas a niños, niñas adolescentes y jóvenes en prevención al NO consumo de alcohol y sustancias psicoactivas y demás problemas psicosociales en los municipios.</t>
  </si>
  <si>
    <t>Programa a niños , niñas adolecentes y jòvenes en prevenciòn al no consumo de alcohol. realizado.</t>
  </si>
  <si>
    <t>Centro de atención a niños , niñas adolecentes y jòvenes en prevenciòn al no consumo de alcohol, creado y fortalecido.</t>
  </si>
  <si>
    <t>politica social.</t>
  </si>
  <si>
    <t>Diseñar e implementar un programa de convivencia y reconciliación para la participación de los niños y niñas, adolescentes y jóvenes en la construcción de una cultura de paz en los 25 municipios, anualmente.</t>
  </si>
  <si>
    <t>Programa de convivencia y reconciliaciÓn diseñado.</t>
  </si>
  <si>
    <t>Programas de convivencia y reconciliación, implementado.</t>
  </si>
  <si>
    <t>Total Programa</t>
  </si>
  <si>
    <t xml:space="preserve">1.2 Enfoque poblacional y de derechos </t>
  </si>
  <si>
    <t>1.2.1 Con los pueblos indígenas, caminamos hacia La Paz</t>
  </si>
  <si>
    <t>Conformar una (1) mesa de concertación indígena anual de los siete pueblos del Departamento.</t>
  </si>
  <si>
    <t>Mesa de concertación indigena conformada.</t>
  </si>
  <si>
    <t>Mesa de concertación de la población víctima indigena, convocada.</t>
  </si>
  <si>
    <t>Realizar cuatro (4) encuentros artesanales indígenas en el cuatrienio.</t>
  </si>
  <si>
    <t xml:space="preserve">Encuentros artesanales de indìgenas realizados. </t>
  </si>
  <si>
    <t>Secretaria de gobierno.</t>
  </si>
  <si>
    <t xml:space="preserve">Encuentros artesanales de población víctima indìgenas convocados. </t>
  </si>
  <si>
    <t>Realizar ocho (8) mesas de concertación con la población indígena</t>
  </si>
  <si>
    <t>Mesas de concertaciòn con la poblaciòn indigenas realizado.</t>
  </si>
  <si>
    <t>Secretaria de gobierno</t>
  </si>
  <si>
    <t xml:space="preserve">Adquirir 900 hectáreas para saneamiento del resguardo </t>
  </si>
  <si>
    <t>Hectareas para el saneamiento del resguardo, adquiridas.</t>
  </si>
  <si>
    <t>Hectareas para el saneamiento del resguardo para la población victima adquiridas.</t>
  </si>
  <si>
    <t>1.2.2 Somos Cesar, somos Afro</t>
  </si>
  <si>
    <t>Realizar cuatro (4) mesas de concertación y consulta de los pueblos Afrocesarenses.</t>
  </si>
  <si>
    <t>Mesas de concertación y consulta de los pueblos Afrocesarenses, realizadas.</t>
  </si>
  <si>
    <t>Mesas de concertación y consulta de la población víctima Afrocesarenses convocadas.</t>
  </si>
  <si>
    <t>Realizar cuatro (4) eventos de conmemoración del día nacional de la Afrocolombianidad.</t>
  </si>
  <si>
    <t>Eventos de conmemoración del día nacional de la Afrocolombianidad, realizada.</t>
  </si>
  <si>
    <t>Realizar cuatro (4) encuentros de muestras entoculturales Afrocesarenses.</t>
  </si>
  <si>
    <t>Encuentros de muestras entoculturales Afrocesarense, realizadas.</t>
  </si>
  <si>
    <t>Encuentros de muestras entoculturales de la población víctimas Afrocesarense, realizadas.</t>
  </si>
  <si>
    <t>Implementar la cátedra Afrocesarense en los 182 centros y/o instituciones educativas.</t>
  </si>
  <si>
    <t>Cátedra Afrocesarense centros y/o instituciones educativas, implementada.</t>
  </si>
  <si>
    <t>Secretaria de educaciòn</t>
  </si>
  <si>
    <t>Cátedra Afrocesarense centros y/o instituciones educativas en los Municipios con Planes de Retornos y Reparación Colectiva, implementada.</t>
  </si>
  <si>
    <t>1.2.3 Mujeres constructoras de PAZ</t>
  </si>
  <si>
    <t>Formar a 3.000 mujeres en educación técnicas y/o tecnológicas, en el cuatrienio.</t>
  </si>
  <si>
    <t>Mujeres en educación técnicas y/o tecnológica, formadas.</t>
  </si>
  <si>
    <t>Politica social.</t>
  </si>
  <si>
    <t>Educar a 2.000 mujeres con las metodologías flexibles del MEN, en las zonas urbanas y rurales, durante el cuatrienio.</t>
  </si>
  <si>
    <t>Campañas motivadoras para lograr la vinculación de mujeres al Sistema de Metodología Flexibles.</t>
  </si>
  <si>
    <t>Mujeres educadas.</t>
  </si>
  <si>
    <t>Mujeres de la población víctima educadas.</t>
  </si>
  <si>
    <t>Desarrollar una (1) campaña de sensibilización para la promoción y prevención de una vida libre de violencias, basadas en género en los 25 municipios, en el cuatrienio.</t>
  </si>
  <si>
    <t>Campaña de sensibilización para la promoción y prevención de una vida libre de violencias, desarrollada.</t>
  </si>
  <si>
    <t>Politica social</t>
  </si>
  <si>
    <t>Campaña de sensibilización para la promoción y prevención de una vida libre de violencias en los Municipios con Planes de Retornos y Reparación Colectiva, desarrollada.</t>
  </si>
  <si>
    <t>Implementar un (1) programa dirigido a 50.000 personas para la equidad de género basado en las nuevas masculinades, bajo los componentes de educación, participación, una vida libre de violencia, autonomía económica, construcción de paz y convivencia social, en el cuatrienio.</t>
  </si>
  <si>
    <t>Programa para la equidad de género basado en las nuevas masculinades, implementado.</t>
  </si>
  <si>
    <t>Programa para la equidad de género basado en las nuevas masculinades en los Municipios con Planes de Retornos y Reparación Colectiva implementado.</t>
  </si>
  <si>
    <t>Fortalecer a 1000 unidades de negocios existentes de mujeres vulnerables.</t>
  </si>
  <si>
    <t>Unidades de negocios de mujeres fortalecidas.</t>
  </si>
  <si>
    <t>1.2.4 Abuelos felices</t>
  </si>
  <si>
    <t>Realizar 50 encuentros en los municipios, promoviendo el respeto y los derechos intergeneracionales del adulto mayor.</t>
  </si>
  <si>
    <t>Encuentros  para el respecto y los derechos intergeneracionales del adulto mayor realizados.</t>
  </si>
  <si>
    <t>Encuentros  para el respecto y los derechos intergeneracionales del adulto mayor  en los Municipios con Planes de Retornos y Reparación Colectiva realizados.</t>
  </si>
  <si>
    <t>Fortalecer los centros de vida y centros de bienestar del adulto mayor.</t>
  </si>
  <si>
    <t>Centros de vida y centros de bienestar fortalecidos.</t>
  </si>
  <si>
    <t>Beneficiar 2.000 adultos mayores en salud oral para mejorar su calidad de vida.</t>
  </si>
  <si>
    <t>Adultos mayores  en salud oral beneficiados.</t>
  </si>
  <si>
    <t>Adultos mayores de la población víctima en salud oral beneficiados.</t>
  </si>
  <si>
    <t>Implementar un (1) programa interdisciplinario para beneficiar a 10.000 adultos mayores, anualmente.</t>
  </si>
  <si>
    <t xml:space="preserve">Programa interdisciplinario para beneficiar al adulto mayor implementado. </t>
  </si>
  <si>
    <t>Realizar una (1) campaña del buen trato, respeto y tolerancia del adulto mayor, anualmente.</t>
  </si>
  <si>
    <t xml:space="preserve">Campaña del buen trato,respeto y tolerancia  para el adulto mayor realizada. </t>
  </si>
  <si>
    <t>politica social</t>
  </si>
  <si>
    <t>1.2.5 En camino al desarrollo, no más Pobreza</t>
  </si>
  <si>
    <t>Facilitar la atención a 49.701 personas en situación de pobreza extrema a través de la oferta institucional.</t>
  </si>
  <si>
    <t>Personas en situación de pobreza extrema a través de la oferta institucional atendidas.</t>
  </si>
  <si>
    <t>Impulsar en los 25 municipios proyectos productivos y de emprendimiento con capital semilla a las personas en situación de pobreza extrema, en el cuatrienio.</t>
  </si>
  <si>
    <t xml:space="preserve">Proyectos productivos y de emprendimiento impulsados. </t>
  </si>
  <si>
    <t>Beneficiar a 2.000 personas en la identificación a través de la Registraduría Nacional del Servicio Civil de las familias focalizadas en pobreza extrema.</t>
  </si>
  <si>
    <t>Personas en pobreza extrema con identificación beneficiados.</t>
  </si>
  <si>
    <t>Beneficiar a 800 personas en la expedición de la libreta militar de los focalizados en pobreza extrema.</t>
  </si>
  <si>
    <t xml:space="preserve">Personas en pobreza extrema con  expedición de la libreta militar beneficiados. </t>
  </si>
  <si>
    <t>Polica social</t>
  </si>
  <si>
    <t>1.2.6 Población en condición de discapacidad</t>
  </si>
  <si>
    <t>Implementar un programa de inclusión social para 12.000 niños, niñas, adolescentes y jóvenes con algún grado de discapacidad.</t>
  </si>
  <si>
    <t>Niñas,niños ,adolecentes y jóvenes con algún grado de discapacidad en el programa de inclusión social implementado.</t>
  </si>
  <si>
    <t>Adquirir 2.000 productos de apoyo para la personas con condición de discapacidad.</t>
  </si>
  <si>
    <t>Productos de apoyo para personas con condición de discapacidad adquiridos.</t>
  </si>
  <si>
    <t>Formar 400 personas para el trabajo con discapacidad y/o cuidadores.</t>
  </si>
  <si>
    <t xml:space="preserve">Personas para el trabajo con dispacidad y/o cuidadores formados. </t>
  </si>
  <si>
    <t xml:space="preserve">Participar en  diez (10)  encuentros artísticos, culturales y folclóricos locales, nacionales e internacionales, dirigido a niños, niñas, adolescentes y jóvenes con algún grado de discapacidad. </t>
  </si>
  <si>
    <t>Niños ,niñas,adolescentes y jóvenes en encuentros artisticos,culturales,nacionales e internacionales participando.</t>
  </si>
  <si>
    <t>Apoyar 400 personas con discapacidad y sus núcleos familiares, en proyectos productivos que permita la  generación de ingresos.</t>
  </si>
  <si>
    <t xml:space="preserve">Personas con discapacidad y sus nucleo familiar con proyectos productivos apoyados.  </t>
  </si>
  <si>
    <t>1.2.7 Comunidad sexualmente diversa LGTBI</t>
  </si>
  <si>
    <t>Incluir a 120 personas LGTBI en los programas de formación para el trabajo y   generación de ingresos, en el cuatrienio</t>
  </si>
  <si>
    <t xml:space="preserve">Personas LGTBI en programas de formación para el trabajo y generación de ingresos incluidos. </t>
  </si>
  <si>
    <t>Divulgar los derechos humanos de las personas LGTBI  en los  25 municipios.</t>
  </si>
  <si>
    <t>Programas de derechos humanos de las personas LGTBI divulgados.</t>
  </si>
  <si>
    <t>1.3 Ideas y conocimientos francos con el Cesar</t>
  </si>
  <si>
    <t xml:space="preserve">Formar y actualizar en educación inicial a 800  agentes educativos y docentes de prescolar, en el cuatrienio. </t>
  </si>
  <si>
    <t xml:space="preserve">Agentes educativos y docentes de prescolar, formados y actualizados. </t>
  </si>
  <si>
    <t>Aumentar anualmente en 600 alumnos el acceso y la permanencia a la educación regular (0° y 11° grado, incluyendo las I.E. Normales con los grados 12° y 13°).</t>
  </si>
  <si>
    <t>Alumnos en acceso y permanencia a la educaciòn aumentados</t>
  </si>
  <si>
    <t>Alumnos de la población víctima en acceso y permanencia aumentados.</t>
  </si>
  <si>
    <t>Formar 14.000 jóvenes registrados en SISBEN 1, 2 y 3  a través de FEDESCESAR, para facilitar el acceso y permanencia a la educación superior anualmente.</t>
  </si>
  <si>
    <t>Jóvenes formados en el sisben a través de FEDECESAR, formados.</t>
  </si>
  <si>
    <t>Jóvenes de la población víctima a través de FEDECESAR, formados.</t>
  </si>
  <si>
    <t>Apoyar el servicio de transporte escolar contratado por los municipios no certificados para los estudiantes ubicados en la zona rural o sectores urbanos marginales durante el segundo semestre del calendario escolar.</t>
  </si>
  <si>
    <t>Servicio de transporte escolar contratado por los municipios no certificados cofinanciados.</t>
  </si>
  <si>
    <t>Servicio de transporte escolar contratado por los municipios no certificados con Planes de Retornos y Reparación Colectiva cofinanciados.</t>
  </si>
  <si>
    <t>Atender a 1.700 estudiantes de primera infancia, niños, niñas, adolescentes y jóvenes con Necesidades Educativas Especiales NEE  y Talentos Excepcionales anualmente.</t>
  </si>
  <si>
    <t>Niños,niñas,adolecentes y jóvenes con nesecidades educativas especiales  atendidos.</t>
  </si>
  <si>
    <t>Secretaria de educaciòn.</t>
  </si>
  <si>
    <t>Niños,niñas,adolecentes y jóvenes de la población víctima con nesecidades educativas especiales  atendidos.</t>
  </si>
  <si>
    <t>Atender a 1.200 adolescentes y jóvenes, a través de la estrategia Nacional en los grados 10° y 11° de las zonas urbanas y rurales en el cuatrienio.</t>
  </si>
  <si>
    <t xml:space="preserve">Adolescentes y jovenes en los grados 10 y 11  atendidos. </t>
  </si>
  <si>
    <t xml:space="preserve">Adolescentes y jovenes de la población víctima en los grados 10 y 11  atendidos. </t>
  </si>
  <si>
    <t>Atender 20.000 jóvenes y adultos en los ciclos II al VI, a través de metodologías flexibles en el cuatrienio.</t>
  </si>
  <si>
    <t xml:space="preserve">Jòvenes y adultos en los ciclos ll al vl atendidos. </t>
  </si>
  <si>
    <t xml:space="preserve">Jòvenes y adultos de la población víctimas en los ciclos ll al vl atendidos. </t>
  </si>
  <si>
    <t>Ampliar, mejorar, reconstruir, construir y dotar 47 sedes y/o instituciones educativas oficiales para la implementación de la Jornada Única durante el cuatrienio.</t>
  </si>
  <si>
    <t>Establecimientos educativos oficiales, intervenidas.</t>
  </si>
  <si>
    <t>Establecimientos educativos oficiales en los Municipios con Planes de Retornos y Reparacción Colectivas, intervenidas.</t>
  </si>
  <si>
    <t>Formar y cualificar 2.050 docentes en el diseño, aplicación y calificación de instrumentos tipo pruebas SABER/TIMSS/PISA, anualmente.</t>
  </si>
  <si>
    <t>Docentes en el diseño, aplicación y calificación de instrumentos tipo pruebas SABER/TIMSS/PISA, formados y cualificados.</t>
  </si>
  <si>
    <t>Realizar cuatro (4) Jornadas Departamentales de Olimpiadas SABER en el cuatrienio.</t>
  </si>
  <si>
    <t>Jornadas de olimpiadas SABER realizadas.</t>
  </si>
  <si>
    <t>Formar a 120 docentes nombrados en propiedad con título de bachilleres pedagógicos o normalistas en licenciados, en las áreas de Lengua Castellana, Matemáticas, Filosofía  Ciencias Sociales y Ciencias Naturales, durante el cuatrienio.</t>
  </si>
  <si>
    <t xml:space="preserve">Docentes con títulos bachilleres pedagògicos y licenciados, formados.   </t>
  </si>
  <si>
    <t>Formar 350 directivos-docentes y 400 docentes en la comprensión y uso metodológico  de Modelos/Tendencias/Enfoques-Pedagógicos, durante el cuatrienio.</t>
  </si>
  <si>
    <t>Directivos-docentes en la compresiòn  y uso metodològicos,  formados.</t>
  </si>
  <si>
    <t>Secretaria educaciòn.</t>
  </si>
  <si>
    <t>Desarrollar un (1) encuentro y/o foro anualmente sobre innovaciones educativas/pedagógicas o administrativas realizadas por directivos-docentes.</t>
  </si>
  <si>
    <t xml:space="preserve">Encuentro y/o  foro sobre innovaciones educativas/pedagògicas o administrativas desarrollada por directivosy docentes </t>
  </si>
  <si>
    <t>Desarrollar el Programa Departamental de Bilingüismo durante el cuatrienio.</t>
  </si>
  <si>
    <t>Programa de bilinguismo desarrollado.</t>
  </si>
  <si>
    <t>Formar 32.000 adolescentes y jóvenes de los grados 10° y 11° en emprendimiento y empresarismo en el cuatrienio.</t>
  </si>
  <si>
    <t>Adolecentes y jòvenes de los grados 10 y 11 en emprendimiento y empresarismo,  formados.</t>
  </si>
  <si>
    <t>Desarrollar cuatro (4) ferias concursos regionales de emprendimiento para fomentar la creación empresarial de los alumnos formados en emprendimiento y financiar las cinco (5) mejores iniciativas de cada feria en el cuatrienio.</t>
  </si>
  <si>
    <t>Ferias regionales de emprendimiento para fomentar la creaciòn empresarial, desarrolladas.</t>
  </si>
  <si>
    <t>Adecuar y/o dotar 70 salas virtuales con conectividad en los establecimientos educativos oficiales, con software especializado en inglés, laboratorios de física y química, y áreas fundamentales apoyados por los Ministerios de TIC y Educación, en el cuatrienio.</t>
  </si>
  <si>
    <t>Salas virtuales con conectividad en los establecimientos educativos oficiales, adecuados y dotados.</t>
  </si>
  <si>
    <t>Salas virtuales con conectividad en los establecimientos educativos oficiales en los Municipios con Planes de Retornos y Reparación Colectiva, adecuados y dotados.</t>
  </si>
  <si>
    <t>Desarrollar cinco (5) proyectos pedagógicos transversales de educación en los 182 centros y/o instituciones educativas. (Educación para la sexualidad y construcción de ciudadanía, Ambientales educativos, Escuela de Padres, Plan Nacional de lectura y escritura, DDHH, Estilos de Vidas Saludables, Cátedra de la Paz y Educación Vial).</t>
  </si>
  <si>
    <t>Proyectos pedagógicos transversales, desarrollados.</t>
  </si>
  <si>
    <t>Realizar cuatro (4) Olimpiadas Ambientales, con apoyo de2 la secretarías de Agricultura, Ambiente y Minas, vinculando a su vez a la Oficina de Turismo Departamental.</t>
  </si>
  <si>
    <t>Olimpiadas ambientales  con el apoyo de la secretarìa de agricultura ambiente y minas realizadas.</t>
  </si>
  <si>
    <t>Desarrollar un (1) programa anual de zonas de orientación escolar ZOE en 100 Instituciones Educativas, en el cuatrienio.</t>
  </si>
  <si>
    <t>Programa escolar ZOE  en instituciones educativas desarrollado.</t>
  </si>
  <si>
    <t>Adquirir e implementar un Sistema de Información Integral Educativo.</t>
  </si>
  <si>
    <t>Sistema de informaciòn integral educativo adquirido y implementado</t>
  </si>
  <si>
    <t xml:space="preserve">Dotar a las 466 sedes educativas de electrificación con energía alternativa, en el cuatrienio. </t>
  </si>
  <si>
    <t>Sedes educativas de electrificaciòn  con energìa alternativa dotados.</t>
  </si>
  <si>
    <t>Intervenir y dotar a los 182 establecimientos educativos oficiales en mejoramiento de ambientes escolares e infraestructura educativa, con dotaciones que apoyen a las estrategias de permanencia.</t>
  </si>
  <si>
    <t>mejoramiento en establecimientos educativos oficiales intervenidos y dotados .</t>
  </si>
  <si>
    <t>1.4 Juntos, construiremos un Cesar saludable</t>
  </si>
  <si>
    <t>1.4.1 Salud Ambiental</t>
  </si>
  <si>
    <t>Realizar inspección, vigilancia y control a los establecimientos generadores de la salud y al ambiente en los 24 municipios durante el cuatrienio.</t>
  </si>
  <si>
    <t>Inspección, vigilancia y control a los establecimientos generadores de la salud y al ambiente, realizados.</t>
  </si>
  <si>
    <t>Secretaría de Salud</t>
  </si>
  <si>
    <t>1.4.2 Vida Saludable y Condiciones no transmisibles</t>
  </si>
  <si>
    <t>Realizar auditorías de implementación de los programas de prevención y control de las enfermedades crónicas no transmisible y las alteraciones de la salud bucal, visual, auditiva y comunicativa,  a las 14 EPS, de manera trimestral durante el cuatrienio.</t>
  </si>
  <si>
    <t>Auditorias   para  la prevenciòn y control de las enfermedades cronicas no trasmitibles realizadas.</t>
  </si>
  <si>
    <t>Realizar 500 visitas a la red de prestadores públicos y privados, para inspección, vigilancia y control en el cuatrienio.</t>
  </si>
  <si>
    <t>Visitas   a prestadores publicos y privados realizadas.</t>
  </si>
  <si>
    <t>Secretaaría de Salud</t>
  </si>
  <si>
    <t>Realizar asistencia técnica  a las 25 secretarías municipales.</t>
  </si>
  <si>
    <t>Asistencias tècnicas  en secretaria  municipales realizadas.</t>
  </si>
  <si>
    <t>1.4.3 Convivencia Social y Salud Mental</t>
  </si>
  <si>
    <t>Impulsar en los 25 municipios la implementación de: zonas de orientación y comunitarias, adopción de guías y protocolos de salud mental, estrategias de rehabilitación basada en comunidad y familia en salud mental, promoción de la salud mental por ciclo de vida.</t>
  </si>
  <si>
    <t>Zonas de orientación escolar implementadas.</t>
  </si>
  <si>
    <t>Zonas de orientación comunitarias en los Municipios implementadas.</t>
  </si>
  <si>
    <t>Secretaria de salud</t>
  </si>
  <si>
    <t>Socializar  de Guías de atención de Urgencias en Salud Mental l a  los 25  Municipios del Departamento</t>
  </si>
  <si>
    <t>Estrategias de rehabilitación basada en comunidad y familia implementadas</t>
  </si>
  <si>
    <t xml:space="preserve">Promoción de la salud mental por ciclo de vida con EAPB - Aseguradoras Priorizadas </t>
  </si>
  <si>
    <t>secretaria de salud</t>
  </si>
  <si>
    <t>1.4.4 Seguridad Alimentaria y Nutricional</t>
  </si>
  <si>
    <t>Recuperar 840 niños y niños anualmente con desnutrición aguda modera y severa a través de los Centro de Recuperación de la Primera Infancia.</t>
  </si>
  <si>
    <t xml:space="preserve">ESTA META QUEDÓ INCLUIDA EN LOS POS. </t>
  </si>
  <si>
    <t>Realizar 500 visitas de inspección, vigilancia y control a la red de prestadores públicos y privados durante el cuatrienio.</t>
  </si>
  <si>
    <t>Visita de inspecciòn a los  prestadores pùblicos y privados  realizada.</t>
  </si>
  <si>
    <t>Realizar e implementar un (1) programa de Lactancia Materna exclusiva "Camino al Desarrollo Infantil", durante el cuatrienio.</t>
  </si>
  <si>
    <t>Programa de Lactancia Materna exclusiva "Camino al Desarrollo Infantil" realizado.</t>
  </si>
  <si>
    <t>Programa de lactancia materna exclusiva "camino al desarrollo infantil" incluyendo a la población víctima, implementado.</t>
  </si>
  <si>
    <t>Desarrollar cuatro (4) ferias SAN, promoviendo las buenas prácticas alimenticias.</t>
  </si>
  <si>
    <t>Ferias SAN para las buenas pràcticas alimenticias, desarrolladas.</t>
  </si>
  <si>
    <t>1.4.5 Sexualidad, derechos sexuales y reproductivos</t>
  </si>
  <si>
    <t>Impulsar a las 25 IPS públicas de I nivel la implementación de los programas de Sexualidad Adolescente en el cuatrienio.</t>
  </si>
  <si>
    <t>Programas de Sexualidad Adolescente en las IPS públicas de baja complejidad, implementados.</t>
  </si>
  <si>
    <t>Realizar seguimiento a los 35 prestadores de servicios de salud de I y II nivel.</t>
  </si>
  <si>
    <t>Seguimiento a prestadores de servicio de salud, realizado.</t>
  </si>
  <si>
    <t>Realizar seguimiento a 20 empresas administradores de Planes de Beneficios, sobre la aplicabilidad de los protocolos y guías de atención  y programas de Salud Sexual y Reproductiva.</t>
  </si>
  <si>
    <t xml:space="preserve">Seguimiento a empresas administradora de programas de salud, realizado.  </t>
  </si>
  <si>
    <t>1.4.6 Vida Saludable y enfermedades transmisibles</t>
  </si>
  <si>
    <t>Vacunar el 100% de la población objeto del PAE.</t>
  </si>
  <si>
    <t>Población objeto del PAE, vacunados.</t>
  </si>
  <si>
    <t>Realizar trimestralmente levantamiento de los índices larvarios en 15 municipios de alto riesgo durante el cuatrienio.</t>
  </si>
  <si>
    <t>Levantamiento de los índices larvarios,en los municipios de alto riesgo  realizados.</t>
  </si>
  <si>
    <t>Levantamiento de los índices larvarios a los municipios con Planes de Retornos y Reparación Colectiva, realizados.</t>
  </si>
  <si>
    <t>1.4.7 Salud pública en emergencias &amp; desastres</t>
  </si>
  <si>
    <t>Realizar un (1) mapa de riesgos de emergencia y desastres en el Departamento.</t>
  </si>
  <si>
    <t>Mapa de riesgos de emergencias y desastre realizado.</t>
  </si>
  <si>
    <t>Formar 125 actores y líderes para la función y manejo de las emergencias y desastres durante el cuatrienio.</t>
  </si>
  <si>
    <t>Actores y lideres para la funciòn y manejo de emergencia y desastre, formados.</t>
  </si>
  <si>
    <t>Secretaria  de Salud</t>
  </si>
  <si>
    <t>Actores y lideres de la población víctimas para la funciòn y manejo de emergencia y desastre, formados.</t>
  </si>
  <si>
    <t>Fortalecer el sistema de comunicación como herramienta vital, para mantener en red los 25 municipios del Departamento.</t>
  </si>
  <si>
    <t>Sistema de comunicación como herramienta vital, para mantener en red municipal fortalecido.</t>
  </si>
  <si>
    <t>Realizar el índice hospitalario en veintiún ESEs de la Red Pública del Departamento.</t>
  </si>
  <si>
    <t>Indice hospitalario en la red publica, realizado.</t>
  </si>
  <si>
    <t>Mejorar la red de transporte asistencial con la adquisición de 28 ambulancias.</t>
  </si>
  <si>
    <t>Red de trasporte asistencial adquirido.</t>
  </si>
  <si>
    <t>Red de trasporte asistencial adquirido, para Municipios con Planes de Retorno y Reparación Colectiva.</t>
  </si>
  <si>
    <t>1.4.8 Salud y Ámbito Laboral</t>
  </si>
  <si>
    <t>Conformar 26 comités de Salud y Ámbito Laboral en el Departamento.</t>
  </si>
  <si>
    <t>Comité de salud y ambito laboral conformados.</t>
  </si>
  <si>
    <t>Conformar 175 instituciones organizativas de trabajadores informales de acuerdo a las prioridades del Plan Decenal de Salud.</t>
  </si>
  <si>
    <t>Instituciones organizativas de trabajadores informales conformadas.</t>
  </si>
  <si>
    <t>1.4.9 Gestión Diferencial de poblaciones Vulnerables</t>
  </si>
  <si>
    <t>Beneficiar anualmente 2.500 personas con discapacidad, mediante la estrategia de rehabilitación basada en comunidad.</t>
  </si>
  <si>
    <t>Personas con discapacidad  mediante la estrategia de rehabilitaciòn, beneficiadas.</t>
  </si>
  <si>
    <t>Personas de la población víctimas con discapacidad  mediante rehabilitaciòn, beneficiadas.</t>
  </si>
  <si>
    <t>Brindar anualmente atención psicosocial y salud integral a 2.500 víctimas del conflicto armado.</t>
  </si>
  <si>
    <t>Victimas del conflicto armado  con atenciòn psicosocial y salud integral, atendida.</t>
  </si>
  <si>
    <t>1.4.10 Fortalecimiento de la Autoridad Sanitaria</t>
  </si>
  <si>
    <t>Realizar inspección, vigilancia y control a los 759 prestadores públicos y privados del sistema de seguridad social durante el cuatrienio.</t>
  </si>
  <si>
    <t>Vigilacia y control a prestadores publicos y privados, realizadas.</t>
  </si>
  <si>
    <t>Desarrollar un (1) programa de asistencia técnica a los prestadores públicos y privados del sistema de seguridad social durante el cuatrienio.</t>
  </si>
  <si>
    <t>Programa de asistencia tècnica a los prestadores pùblicos y privados, desarrollado.</t>
  </si>
  <si>
    <t>Realizar monitoreo, evaluación y control a los 25 municipios, en el reporte de notificación obligatoria de los eventos de salud pública.</t>
  </si>
  <si>
    <t>Reporte de notificación obligatoria de los eventos de salud pública, realizados.</t>
  </si>
  <si>
    <t>Gestionar la acreditación del Laboratorio de Salud Pública con la Norma ISO-17025.</t>
  </si>
  <si>
    <t>Laboratorio de salud publica con las normas ISO acreditado.</t>
  </si>
  <si>
    <t>1.5 Construiremos ciudades de Paz</t>
  </si>
  <si>
    <t>1.5.1 Cesarenses bajo techo digno</t>
  </si>
  <si>
    <t>Gestionar 20.000 soluciones de vivienda con enfoque poblacional de:
Jóvenes
Discapacidad
Víctimas
Reinsertados
Adulto mayor
LGTBI
Género
Etnias
Población vulnerable</t>
  </si>
  <si>
    <t>Soluciones de vivienda construidas.</t>
  </si>
  <si>
    <t>Secretaria de infraestructura</t>
  </si>
  <si>
    <t>Soluciones de vivienda para la población víctimas construidas.</t>
  </si>
  <si>
    <t>Soluciones de vivienda gestionadas.</t>
  </si>
  <si>
    <t>Soluciones de vivienda para la población víctimas gestionadas.</t>
  </si>
  <si>
    <t>15.000 legalizaciones y/o titulación de predios</t>
  </si>
  <si>
    <t>Predios legalizados.</t>
  </si>
  <si>
    <t>1.5.2 Acueducto y saneamiento básico</t>
  </si>
  <si>
    <r>
      <t xml:space="preserve">Diseño </t>
    </r>
    <r>
      <rPr>
        <sz val="9"/>
        <color indexed="8"/>
        <rFont val="Arial"/>
        <family val="2"/>
      </rPr>
      <t xml:space="preserve">para optimización </t>
    </r>
    <r>
      <rPr>
        <sz val="9"/>
        <color indexed="8"/>
        <rFont val="Arial"/>
        <family val="2"/>
      </rPr>
      <t>de bocatomas, desarenadores y plantas de tratamiento en siete (7) cabeceras municipales.</t>
    </r>
  </si>
  <si>
    <r>
      <t>O</t>
    </r>
    <r>
      <rPr>
        <sz val="9"/>
        <color indexed="8"/>
        <rFont val="Arial"/>
        <family val="2"/>
      </rPr>
      <t xml:space="preserve">ptimización </t>
    </r>
    <r>
      <rPr>
        <sz val="9"/>
        <color indexed="8"/>
        <rFont val="Arial"/>
        <family val="2"/>
      </rPr>
      <t>de bocatomas, desarenadores y plantas de tratamiento, diseñados.</t>
    </r>
  </si>
  <si>
    <t>Diseñar Sistemas de Acueducto en cinco (5) corregimientos.</t>
  </si>
  <si>
    <t>Sistemas de acueducto diseñados.</t>
  </si>
  <si>
    <t>secretaria de infraestructura</t>
  </si>
  <si>
    <t>Diseñar Sistemas de Alcantarillado en cinco (5) corregimientos.</t>
  </si>
  <si>
    <t>Sistemas de alcantarillados diseñados.</t>
  </si>
  <si>
    <t>Construir Sistemas de Acueducto en diez (10)  corregimientos.</t>
  </si>
  <si>
    <t>Sistemas de acueducto construidos.</t>
  </si>
  <si>
    <t>Sistemas de acueducto en los Municipios con Planes de Retorno y Reparación Colectiva construidos.</t>
  </si>
  <si>
    <t>Construir Sistemas de Alcantarillado en 10 corregimientos.</t>
  </si>
  <si>
    <t>sistemas de alcantarrillado construidos.</t>
  </si>
  <si>
    <t>Sistemas alcantarrillado en los Municipios con Planes de Retorno y Reparación Colectiva construidos.</t>
  </si>
  <si>
    <t>Construir dos (2)  tanques de almacenamiento de agua potable en la zona urbana.</t>
  </si>
  <si>
    <t>Tanques de almacenamiento de agua potable construidos.</t>
  </si>
  <si>
    <t>Construir tres (3) pozos profundos para abastecimiento de agua para consumo humano en la zona urbana.</t>
  </si>
  <si>
    <t>Pozos profundos para el abasteciemiento de agua, construidos.</t>
  </si>
  <si>
    <t>Pozos profundos para el abasteciemiento de agua, en los Municipios con Planes de Retorno y Reparación Colectiva construidos.</t>
  </si>
  <si>
    <t>Construir y/u optimizar cinco (5) Sistemas de Tratamiento de Aguas Residuales.</t>
  </si>
  <si>
    <t>Sistemas de Tratamiento de Aguas Residuales, construidos y/u optimizados.</t>
  </si>
  <si>
    <t>Sistemas de Tratamiento de Aguas Residuales, en los Municipios con Planes de Retorno y Reparación Colectiva construidos y/u optimizados.</t>
  </si>
  <si>
    <t>Construir 1.000 unidades sanitarias, con pozo séptico, en el área rural.</t>
  </si>
  <si>
    <t>Unidades sanitarias con pozo séptico costruido.</t>
  </si>
  <si>
    <t>Secretaria dee infraestructura</t>
  </si>
  <si>
    <t>Unidades sanitarias con pozo séptico para población víctima costruido.</t>
  </si>
  <si>
    <t>Vincular al esquema regional de aseo a cinco (5) nuevos municipios.</t>
  </si>
  <si>
    <t>Esquema regional de aseo vinculado.</t>
  </si>
  <si>
    <t>Vincular  dos (2) nuevos municipios al Programa Aguas Para la Prosperidad-PDA II.</t>
  </si>
  <si>
    <t xml:space="preserve">Nuevos municipios al programa aguas vinculados. </t>
  </si>
  <si>
    <t>Construir un (1) relleno sanitario en la zona central del Departamento.</t>
  </si>
  <si>
    <t>Relleno sanitario construido.</t>
  </si>
  <si>
    <t>Optimizar dos (2) sistemas de acueducto en zona urbana.</t>
  </si>
  <si>
    <t>Sistema de acueducto en zona urbana optimizados.</t>
  </si>
  <si>
    <t>Optimizar tres (3) sistemas de alcantarillados en zona urbana.</t>
  </si>
  <si>
    <t>Sistemas de alcantarillados en zona urbana optimizados.</t>
  </si>
  <si>
    <t>Optimizar cinco (5) sistemas de tratamiento para agua potable en zona urbana.</t>
  </si>
  <si>
    <t>Sistemas de tratamiento para agua potable en zona urbanas, optimizados.</t>
  </si>
  <si>
    <t>Instalar 7.000 micromedidores en las cabeceras municipales vinculadas al programa Aguas Para la Prosperidad - PDA II.</t>
  </si>
  <si>
    <t>Micromedidores en la cabecera municipal  instalados.</t>
  </si>
  <si>
    <t>Micromedidores en la cabecera  en los Municipios con Planes de Retorno y Reparación Colectiva instalados.</t>
  </si>
  <si>
    <t>Instalar y/o reponer diez (10) macromedidores en los municipios.</t>
  </si>
  <si>
    <t>Macromedidores en los municipios, instalados y/o repuestos.</t>
  </si>
  <si>
    <t>Macro medidores  en los Municipios con Planes de Retorno y Reparación Colectiva, instalados y/o repuestos.</t>
  </si>
  <si>
    <t>Construir un (1) acueducto regional.</t>
  </si>
  <si>
    <t>Acueducto regional contruido.</t>
  </si>
  <si>
    <t>Diseñar un (1) relleno sanitario en el departamento del Cesar.</t>
  </si>
  <si>
    <t>Relleno sanitario diseñado.</t>
  </si>
  <si>
    <t>1.5.3 Más servicios domiciliarios, mejores ciudades</t>
  </si>
  <si>
    <t>Otorgar 14.000 subsidios de gas natural para usuarios.</t>
  </si>
  <si>
    <t xml:space="preserve">Subsidios de gas natural otorgados. </t>
  </si>
  <si>
    <t xml:space="preserve">Subsidios de gas natural a la población víctima otorgados. </t>
  </si>
  <si>
    <t>Construir 200 km de redes de media y alta tensión.</t>
  </si>
  <si>
    <t>Redes de media y alta tension construidas .</t>
  </si>
  <si>
    <t>Redes de media y alta tension en la póblación víctima construidas .</t>
  </si>
  <si>
    <t xml:space="preserve">1.5.4 Espacios Públicos </t>
  </si>
  <si>
    <t>Diseñar, construir, adecuar o mejorar 300.000 m2 de espacios públicos del Departamento.</t>
  </si>
  <si>
    <t xml:space="preserve">Espacios publicos construidos. </t>
  </si>
  <si>
    <t>1.6 Cultura: nuestro mayor patrimonio</t>
  </si>
  <si>
    <t>Desarrollar un proyecto de cualificación “Cuerpo Sonoro: expresiones artísticas y primera infancia, dirigido a los agentes educativos y culturales, durante el cuatrienio.</t>
  </si>
  <si>
    <t>Agentes educativos y culturales con expresiones artísticas y primera infancia cualificados.</t>
  </si>
  <si>
    <t>Secretaria de cultura.</t>
  </si>
  <si>
    <t>Agentes educativos y culturales víctimas con expresiones artísticas y primera infancia cualificados.</t>
  </si>
  <si>
    <t>Apoyar a los 25 municipios del Departamento, en eventos artísticos lúdicos y festivos de carácter colectivo como expresión de la diversidad y de las manifestaciones culturales.</t>
  </si>
  <si>
    <t>Municipios en eventos artísticos lúdicos y festivos de carácter colectivo como expresión de la diversidad y de las manifestaciones culturales apoyados.</t>
  </si>
  <si>
    <t>Territorios incluidos en los Planes de Retornos y Reparación colectivas (víctimas)  en eventos artísticos lúdicos y festivos de carácter colectivo como expresión de la diversidad y de las manifestaciones culturales apoyados.</t>
  </si>
  <si>
    <t>Realizar un (1) encuentros subregionales de cultura, anualmente.</t>
  </si>
  <si>
    <t>Encuentro subregionales realizados.</t>
  </si>
  <si>
    <t>Secretaria de cultura</t>
  </si>
  <si>
    <t>(Componente proyecto) concurso de pintura y artes plásticas para la población víctima.</t>
  </si>
  <si>
    <t>Realizar cuatro (4) convocatorias para desarrollar los procesos artísticos y culturales.</t>
  </si>
  <si>
    <t>Procesos artísticos y culturales desarrollados.</t>
  </si>
  <si>
    <t>Desarrollar procesos de formación continua y pertinente a 3.000 personas en áreas artísticas.</t>
  </si>
  <si>
    <t>Personas en áreas artísticas formadas.</t>
  </si>
  <si>
    <t>Fortalecer las 25 escuelas de formación musical y artística.</t>
  </si>
  <si>
    <t xml:space="preserve">Escuelas de formaciòn musical fortalecidas. </t>
  </si>
  <si>
    <t>Escuelas de formaciòn musical   en los municipios con planes de retorno y reparación colectiva  para víctimas, ampliadas.</t>
  </si>
  <si>
    <t>Adoptar e implementar de manera gradual el "Plan de música para la convivencia y la reconciliación".</t>
  </si>
  <si>
    <t>Plan de música para la convivencia y la reconciliaciòn adoptado.</t>
  </si>
  <si>
    <t>Formar, capacitar o profesionalizar a 25 creadores y/o gestores culturales y artistas empíricos.</t>
  </si>
  <si>
    <t>Creadores y/o gestores culturales formados.</t>
  </si>
  <si>
    <t>Fomentar el Plan de Lectura y Escritura.</t>
  </si>
  <si>
    <t>Plan de Lectura y Escritura, fomentado.</t>
  </si>
  <si>
    <t>Secretatria de cultura</t>
  </si>
  <si>
    <t>Apoyar y fortalecer la Red Departamental de Bibliotecas Públicas.</t>
  </si>
  <si>
    <t xml:space="preserve">Bibliotecas pùblicas apoyadas y fortalecidas. </t>
  </si>
  <si>
    <t>Territorios incluidos en los Planes de Retornos y Reparación colectivas (víctimas)  en en actividades bibliotecarias apoyados.</t>
  </si>
  <si>
    <t>Desarrollar el programa “Leer es mi Cuento” dirigido a la primera infancia a través de la Red de Biblioteca pública departamental, durante el cuatrienio.</t>
  </si>
  <si>
    <t>Programa " leer es mi cuento " desarrollado.</t>
  </si>
  <si>
    <t>1.7 Cesar, Deportivo y competitivo</t>
  </si>
  <si>
    <t>Realizar seis (6) festivales escolares por año vinculando a 6000 niños y niñas durante el cuatrienio.</t>
  </si>
  <si>
    <t>Festivales escolares para niños y ñinas, vinculados.</t>
  </si>
  <si>
    <t>Secretaría de Deportes</t>
  </si>
  <si>
    <t>Festivales escolares para niños y ñinas a víctimas,  vinculados.</t>
  </si>
  <si>
    <t>Promover la recreación para 3.000 niños y jóvenes del Departamento  en el cuatrienio.</t>
  </si>
  <si>
    <t>Niños y jovenes promovidos en reacreciòn.</t>
  </si>
  <si>
    <t>Jóvenes víctimas promovidas en recreación.</t>
  </si>
  <si>
    <t>Promover el deporte social comunitario, vinculando a 3.000 participantes durante el cuatrienio.</t>
  </si>
  <si>
    <t>Participantes de deporte social comunitario promovidos.</t>
  </si>
  <si>
    <t>Participantes víctimas de deporte social comunitario promovidos.</t>
  </si>
  <si>
    <t>Promover la participación de 10.000 niños, adolescentes y jóvenes de los municipios en los juegos "Supérate Intercolegiados", anualmente.</t>
  </si>
  <si>
    <t xml:space="preserve">Niños,adolecentes y jovenes promovidos en la participaciòn en los juegos superate. </t>
  </si>
  <si>
    <t>Niños,adolecentes y jovenes victimas promovidos en la participaciòn en los juegos superate.</t>
  </si>
  <si>
    <t>Fomentar la realización de cuatro (4) eventos deportivos departamentales anualmente.</t>
  </si>
  <si>
    <t>Realizaciòn de eventos deportivos fomentados.</t>
  </si>
  <si>
    <t>Víctimas participando en eventos deportivos fomentados.</t>
  </si>
  <si>
    <t>Impulsar la creación de escuelas de formación deportiva en cada municipio y fortalecerlas.</t>
  </si>
  <si>
    <t>Escuelas deportivas impulsadas.</t>
  </si>
  <si>
    <t>Apoyar cuatro (4) olimpiadas especiales para niños, niñas, adolescentes, jóvenes  y adultos en condición de discapacidad en el cuatrienio.</t>
  </si>
  <si>
    <t>Niños,niñas adolecentes, jòvenes y adultos en olimpiadas especiales apoyados.</t>
  </si>
  <si>
    <t>Realizar cuatro (4) encuentros departamentales para el Adulto Mayor, en el cuatrienio.</t>
  </si>
  <si>
    <t>Encuentros para adulto mayor realizados.</t>
  </si>
  <si>
    <t>Fortalecer 25 organizaciones deportivas, anualmente.</t>
  </si>
  <si>
    <t xml:space="preserve">Organizaciones deportivas fortalecidas. </t>
  </si>
  <si>
    <t>Participar en los Juegos Nacionales y Paranacionales en el año 2019, vinculando a los deportistas cesarenses.</t>
  </si>
  <si>
    <t>Deportistas cesarences  en juegos nacionales, participando.</t>
  </si>
  <si>
    <t xml:space="preserve">Deportistas cesarences  en juegos paranacionales, participando. </t>
  </si>
  <si>
    <t>secretaria de deportes</t>
  </si>
  <si>
    <t>Apoyar a las selecciones en 60 participaciones anualmente en certámenes deportivos de orden regional, nacional e internacional.</t>
  </si>
  <si>
    <t xml:space="preserve">Selecciones apoyadas para la participaciones en certamenes deportivos. </t>
  </si>
  <si>
    <t>Fortalecer el Centro de Servicios Biomédicos.</t>
  </si>
  <si>
    <t>Centro de servicios biomedicos fortalecidos.</t>
  </si>
  <si>
    <t>Crear e implementar un programa de Estímulos a los deportistas.</t>
  </si>
  <si>
    <t>Programa de estimulos a deportistas creados.</t>
  </si>
  <si>
    <t xml:space="preserve">Programas de estimulos  a deportistas, implementado. </t>
  </si>
  <si>
    <t>Fomentar la actividad física y promover hábitos y estilos de vida saludables, vinculando a 42.000 personas de todas la edades durante el cuatrienio.</t>
  </si>
  <si>
    <t>Personas de todas la edades, en actividad física y hábitos y estilos de vida saludables, vinculandas</t>
  </si>
  <si>
    <t>Personas víctimas de todas la edades, en actividad física y hábitos y estilos de vida saludables, vinculandas</t>
  </si>
  <si>
    <t>Cualificar el recurso humano al servicio del deporte, a través de eventos de educación continuada, vinculando 2.200 personas en el cuatrienio.</t>
  </si>
  <si>
    <t>Recurso humano al servicio del deporte cualificados.</t>
  </si>
  <si>
    <t>Recurso humano víctima al servicio del deporte cualificados</t>
  </si>
  <si>
    <t>Construir 35 Parques Biosaludables.</t>
  </si>
  <si>
    <t>Parques biosaludables construidos.</t>
  </si>
  <si>
    <t>Parques biosaludables en territorios con proceso de reparación colectiva, retorno y rehubicación construidos.</t>
  </si>
  <si>
    <t>Construir y/o adecuar 25 escenarios deportivos en el departamento del Cesar.</t>
  </si>
  <si>
    <t>Escenarios deportivos construidos adecuados.</t>
  </si>
  <si>
    <t xml:space="preserve">Escenarios deportivos, en territorios con proceso de reparación colectiva, retorno y rehubicación construidos. </t>
  </si>
  <si>
    <t>Construir la Villa Olímpica como centro integral para los deportistas de alto rendimiento.</t>
  </si>
  <si>
    <t>Villa olimpicas como centro integral  a deportistas de alto rendimeento contruida.</t>
  </si>
  <si>
    <t>Total Estrategia</t>
  </si>
  <si>
    <t>2. ESTRATEGIA TRANSVERSAL: PRODUCTIVIDAD, COMPETITIVIDAD E INFRAESTRUCTURA</t>
  </si>
  <si>
    <t>2.1 Cesar, tierra de oportunidades</t>
  </si>
  <si>
    <t xml:space="preserve">2.1.1 La revolución del campo </t>
  </si>
  <si>
    <t>Formular e implementar gradualmente el Plan de Irrigación.</t>
  </si>
  <si>
    <t>Plan de Irrigación formulado.</t>
  </si>
  <si>
    <t>Secretaria de agricultura</t>
  </si>
  <si>
    <t>Programa para el uso adecuado del recurso hídrico, creado.</t>
  </si>
  <si>
    <t>secretaria de agricultura</t>
  </si>
  <si>
    <t>Estudios, diseños, de sistemas de acumulación y/o distribución de agua para riego realizados.</t>
  </si>
  <si>
    <t>Sistemas de acumulación y/o distribución de agua para riego construidos.</t>
  </si>
  <si>
    <t>Secretaria de agricultura.</t>
  </si>
  <si>
    <t>Sistemas de acumulación y/o distribución de agua para riego en los Municipios con Plan de Retorno y Reparación Colectiva, construidos.</t>
  </si>
  <si>
    <t>Formular e implementar gradualmente el Plan de Energías Alternativas.</t>
  </si>
  <si>
    <t>Plan de Energías Alternativas formulado.</t>
  </si>
  <si>
    <t>Plan de Energías Alternativas implentado.</t>
  </si>
  <si>
    <t>Plan de energía en los Municipios con Plan de Retorno y Reparación Colectiva, implementado.</t>
  </si>
  <si>
    <t>Formular e implementar gradualmente el Plan Departamental de Ordenamiento Productivo y Social de la Propiedad.</t>
  </si>
  <si>
    <t>Plan de ordenamiento formulado.</t>
  </si>
  <si>
    <t>Plan de ordenamiento productvo y social, implementado.</t>
  </si>
  <si>
    <t>Plan de ordenamiento productvo y social en los Municipios con Plan de Retorno y Reparación Colectiva, implementado.</t>
  </si>
  <si>
    <t>Apoyar con asistencia técnica cuatro (4) cadenas productivas.</t>
  </si>
  <si>
    <t>Cadenas productivas apoyadas,.</t>
  </si>
  <si>
    <t>Cadenas productivas  en los Municipios con Plan de Retorno y Reparación Colectiva apoyadas.</t>
  </si>
  <si>
    <t xml:space="preserve">Instalar 6.000 colmenas apícolas y acompañar con asistencia técnica a 200 familias para su producción y comercialización, durante el cuatrienio. </t>
  </si>
  <si>
    <t xml:space="preserve">Colmenas de apícolas instaladas. </t>
  </si>
  <si>
    <t>Colmenas de apícolas en los Municipios con Plan de Retorno y Reparación Colectiva, instaladas.</t>
  </si>
  <si>
    <t>Fortalecer 15 asociaciones pesqueras y/o piscícolas en el Departamento.</t>
  </si>
  <si>
    <t xml:space="preserve">Asociaciones pesqueras fortalecidas. </t>
  </si>
  <si>
    <t>Secretari de agriculrutra</t>
  </si>
  <si>
    <t>Asociaciones pesqueras  en los Municipios con Plan de Retorno y Reparación Colectiva, fortalecidas</t>
  </si>
  <si>
    <t>Sembrar 1.000 hectáreas de cultivos silvopastoril.</t>
  </si>
  <si>
    <t xml:space="preserve">Hectareas de cultivos sembradas. </t>
  </si>
  <si>
    <t>Hectareas de cultivos en los Municipios con Plan de Retorno y Reparación Colectiva, sembradas</t>
  </si>
  <si>
    <t>Realizar 12 campañas Fitosanitarias y Zoosanitarias.</t>
  </si>
  <si>
    <t xml:space="preserve">Campañas fitosanitarias y zoosanitarias  realizadas. </t>
  </si>
  <si>
    <t>Campañas fitosanitarias y zoosanitarias en los Municipios con Plan de Retorno y Reparación Colectiva, realizadas</t>
  </si>
  <si>
    <t>Desarrollar cuatro (4) proyectos  de mejoramiento genético pecuario.</t>
  </si>
  <si>
    <t xml:space="preserve">Proyectos de mejoramiento géneticos desarrollados. </t>
  </si>
  <si>
    <t xml:space="preserve">Secretaria de  agricultura </t>
  </si>
  <si>
    <t>Implementar cuatro (4) proyecto piloto productivo y/o agropecuario  en un establecimiento educativo oficial.</t>
  </si>
  <si>
    <t>Proyectos piloto implementado en un estableciminto educativo oficial.</t>
  </si>
  <si>
    <t>Adquirir un (1) Banco de Maquinaria Verde.</t>
  </si>
  <si>
    <t>Banco de maquinarias adquiridos.</t>
  </si>
  <si>
    <t>2.1.2 Seguridad Alimentaria y Nutricional</t>
  </si>
  <si>
    <t>Implementar 25 proyectos productivos agrícolas y pecuarios para el fortalecimiento del mercado interno de alimentos en los municipios con enfoque a la población.</t>
  </si>
  <si>
    <t>Proyectos productivos agrícolas y pecuarios, implementados.</t>
  </si>
  <si>
    <t>Secretari de agricultura</t>
  </si>
  <si>
    <t>Proyectos productivos agrícolas y pecuarios, en los Municipios con Plan de Retorno y Reparación Colectiva, implementados.</t>
  </si>
  <si>
    <t>Proyectos hortalizas y frutas, propiciados.</t>
  </si>
  <si>
    <t>Proyectos hortalizas y frutas, en los Municipios con Plan de Retorno y Reparación Colectiva, propiciados.</t>
  </si>
  <si>
    <t>Sembrar 2.000 hectáreas, con enfoque a la SAN, durante el cuatrienio, para fortalecer acciones encaminadas al ingreso de la familia cesarense.</t>
  </si>
  <si>
    <t>Hectáreas con acciones al ingreso de la familia, sembradas</t>
  </si>
  <si>
    <t>Hectáreas con acciones al ingreso de la familia víctimas sembradas</t>
  </si>
  <si>
    <t>Realizar 4 ferias agrícolas en el Departamento.</t>
  </si>
  <si>
    <t>Ferias agrícolas realizadas</t>
  </si>
  <si>
    <t>Apoyar a los 25 municipios en la construcción de la política SAN, en el cuatrienio.</t>
  </si>
  <si>
    <t>Municipios  en la costrucciòn de la politica SAN apoyados</t>
  </si>
  <si>
    <t>Ssecretaria de agricultura</t>
  </si>
  <si>
    <t>Municipios con Plan de Retorno y Reparación Colectiva  en la costrucciòn de la politica SAN apoyados</t>
  </si>
  <si>
    <t>2.1.3 Emprendimiento y Empresarismo</t>
  </si>
  <si>
    <t>Fortalecer 1.500 empresas del sector MIPYMES, durante el cuatrienio.</t>
  </si>
  <si>
    <t xml:space="preserve">Empresas del sector MIPYMES fortelecidos.                      </t>
  </si>
  <si>
    <t>MIPYMES  de la población víctima, fortalecidas.</t>
  </si>
  <si>
    <t>Realizar cuatro (4) convocatorias para el acceso al Fondo Emprender, en el cuatrienio.</t>
  </si>
  <si>
    <t>Convocatorias  para el acceso al fondo emprender realizadas.</t>
  </si>
  <si>
    <t>Desarrollar seis (6) ruedas de negocios con participación de los micros, pequeños y medianos empresarios.</t>
  </si>
  <si>
    <t xml:space="preserve">Ruedas de negocios  para pequeñas y medianas empresas desarrolladas. </t>
  </si>
  <si>
    <t>2.1.4 Trabajo decente</t>
  </si>
  <si>
    <t>Levantar una base de datos de los indicadores de mercado laboral estratégicos para el territorio.</t>
  </si>
  <si>
    <t>Base de datos de los indicadores de mercado laboral levantado.</t>
  </si>
  <si>
    <t>Promover el empleo a 400 jóvenes a través de las diferentes estrategias: “40.000 Primeros Empleos”, Contratos de Aprendizaje, “Ley PROJOVEN”, entre otros.</t>
  </si>
  <si>
    <t>Jóvenes a través de las diferentes estrategias promovidos.</t>
  </si>
  <si>
    <t>2.1.5 Turismo sostenible y competitivo</t>
  </si>
  <si>
    <t>Diseñar e implementar un (1) sistema de información turística en el Departamento.</t>
  </si>
  <si>
    <t>Sistema de informacion turistica diseñado.</t>
  </si>
  <si>
    <t>secretaria de agricultura.</t>
  </si>
  <si>
    <t>Sistema de informacion turistica implementado.</t>
  </si>
  <si>
    <t>Desarrollar ocho (8) estrategias de eventos y promoción turísticos, en el cuatrienio.</t>
  </si>
  <si>
    <t>Estrategia de eventos y promocion turísticas desarrollada.</t>
  </si>
  <si>
    <t>Asistir a 20 ferias y/o eventos para el desarrollo turístico del Cesar.</t>
  </si>
  <si>
    <t xml:space="preserve">Ferias y/o eventos para el desarrollo turìstico asistidos. </t>
  </si>
  <si>
    <t>Formar 100 personas en prestación de servicios turísticos  durante el cuatrienio.</t>
  </si>
  <si>
    <t xml:space="preserve">Personas en prestaciòn de servicio turistico formadas. </t>
  </si>
  <si>
    <t>2.2 Cesar, científico e innovador</t>
  </si>
  <si>
    <t>Formar 4.300 docentes en el uso y apropiación de herramientas TIC.</t>
  </si>
  <si>
    <t>Docentes en el uso y apropiaciòn de herramientas TIC formados.</t>
  </si>
  <si>
    <t xml:space="preserve">Secretaria de educaciòn. </t>
  </si>
  <si>
    <t>Llevar a 300 sedes educativas rurales y urbanas conectividad.</t>
  </si>
  <si>
    <t>Sedes educativas rurales y urbanas con conectividad llevados</t>
  </si>
  <si>
    <t>2.3 Minería Sostenible</t>
  </si>
  <si>
    <t>Desarrollar un (1) programa de capacitación del nuevo Sistema de Seguridad Social, dirigidas a las asociaciones mineras durante el cuatrienio.</t>
  </si>
  <si>
    <t xml:space="preserve">Programas de capacitaciòn para asociaciones mineras, desarrollado. </t>
  </si>
  <si>
    <t>Secretaria de minas.</t>
  </si>
  <si>
    <t xml:space="preserve">Programas de capacitaciòn para asociaciones mineras ubicados en los Municipios con Planes de Retornos y Reparación Colectiva, desarrollado. </t>
  </si>
  <si>
    <t>Desarrollar cuatro (4) programas de capacitación técnica y empresarial, dirigido a las asociaciones mineras  durante el cuatrienio.</t>
  </si>
  <si>
    <t>Programas de capacitación técnica y empresarial, dirigido a las asociaciones mineras, desarrolladas.</t>
  </si>
  <si>
    <t>Programas de capacitación técnica y empresarial, dirigido a las asociaciones mineras,  ubicados en los Municipios con Planes de Retornos y Reparación Colectiva, desarrolladas.</t>
  </si>
  <si>
    <t>Apoyar el suministro de equipos, maquinaria e infraestructura a seis (6) asociaciones mineras  en el cuatrienio.</t>
  </si>
  <si>
    <t>Asociaciones mineras apoyadas.</t>
  </si>
  <si>
    <t>Realizar un (1) estudio de sedimentación de diagnóstico y predicción de los ríos intervenidos por sobreexplotación e incumplimiento de especificaciones técnicas aprobadas y reglamentadas en el cuatrienio.</t>
  </si>
  <si>
    <t>Estudio de sedimentación de diagnóstico y predicción de los ríos intervenidos por sobreexplotación e incumplimiento de especificaciones técnicas aprobadas y reglamentadas, realizadas.</t>
  </si>
  <si>
    <t>Realizar dos (2) eventos de capacitación relacionados con las actividades geológicas, mineras y ambientales, dirigidos a profesionales, estudiantes y funcionarios de entes territoriales</t>
  </si>
  <si>
    <t>Eventos de capacitación relacionados con las actividades geológicas, mineras y ambientales. Realizados.</t>
  </si>
  <si>
    <t>Apoyar en la formulación y/o ejecución de cuatro (4) proyectos de investigación y/o transferencia de tecnología relacionados con la minería.</t>
  </si>
  <si>
    <t>Proyectos de investigación y/o transferencia de tecnología relacionados con la minería apoyado</t>
  </si>
  <si>
    <t>Articular con otras sectoriales, entidades oficiales y/o privadas, la generación de tres (3) unidades de negocios para poblaciones de influencia minera.</t>
  </si>
  <si>
    <t>Unidades de negocios para poblaciones de influencia minera, generadas.</t>
  </si>
  <si>
    <t>Unidades de negocios para poblaciones de influencia minera, en los Municipios con Planes de Retornos y Reparación Colectiva generadas.</t>
  </si>
  <si>
    <t>Realizar cuatro (4) participaciones en eventos nacionales para fomento y promoción de los minerales del Departamento.</t>
  </si>
  <si>
    <t>Participación en eventos nacionales para fomento y promoción de los minerales del Departamento realizados.</t>
  </si>
  <si>
    <t>2.4 Vías: el camino para competir</t>
  </si>
  <si>
    <t>Mantener, rehabilitar, mejorar  y/o pavimentar 2.000 kilómetros de vías secundarias y terciarias.</t>
  </si>
  <si>
    <t xml:space="preserve">kilòmetros de vìas secundarias y terciarias mejoradas ,rehabilitadas,mantenidas y pavimentadas </t>
  </si>
  <si>
    <t>Secretaria de infrestructura</t>
  </si>
  <si>
    <t xml:space="preserve">Adquirir un (1) banco de maquinaria amarilla. </t>
  </si>
  <si>
    <t>Banco de maquinaria adquirida.</t>
  </si>
  <si>
    <t>Secretaria de infrestructura.</t>
  </si>
  <si>
    <t>2.5 Gestión del Riesgo</t>
  </si>
  <si>
    <t>Crear e implementar los Fondo Departamental de Bomberos y de Gestión del Riesgo de Desastre, en un año.</t>
  </si>
  <si>
    <t>Fondo departamental de bomberos creado.</t>
  </si>
  <si>
    <t>Riesgo.</t>
  </si>
  <si>
    <t>Fondo departamental de bomberos implementado.</t>
  </si>
  <si>
    <t>Coadyuvar a la conformación, dotación y capacitación de un Equipo Departamental de respuesta inmediata para incendio forestales.</t>
  </si>
  <si>
    <t>Equipo Departamental de respuesta inmediata para incendio forestales, conformado.</t>
  </si>
  <si>
    <t>Equipo Departamental de respuesta inmediata para incendio forestales dotado y capacitado.</t>
  </si>
  <si>
    <t>Crear y fortalecer un equipo especializado de rescate urbano liviano “USAR”.</t>
  </si>
  <si>
    <t>Equipo especializado de rescate creado.</t>
  </si>
  <si>
    <t>Equipo especializado de rescate fortalecido.</t>
  </si>
  <si>
    <t>Realizar tres (3) encuentros departamentales de transferencia de conocimiento con las entidades y organismo operativos del SNGRD y empresas del sector minero energético, en el cuatrienio.</t>
  </si>
  <si>
    <t>Encuentros departamentales de transferencia de conocimiento, realizados.</t>
  </si>
  <si>
    <t>Coadyuvar a la  conformación y fortalecimiento de un grupo de respuesta inmediata para situaciones de emergencias y desastre con la Décima Brigada Blindada del ejercito del Departamento.</t>
  </si>
  <si>
    <t xml:space="preserve">Grupo de respuesta inmediata para situaciones de emergencias y desastre, conformado. </t>
  </si>
  <si>
    <t>Grupo de respuesta inmediata para situaciones de emergencias y desastre, fortalecido.</t>
  </si>
  <si>
    <t>Instalar un Sistema Departamental de telecomunicaciones de emergencia y Desastre departamental, conectando a todos los municipios.</t>
  </si>
  <si>
    <t>Sistema departamental de telecomunicaciones instalado.</t>
  </si>
  <si>
    <t>Formar como tecnólogos a 120 integrantes de las entidades operativas que conforman el sistema departamental de gestión del riesgo a través del SENA, durante el cuatrienio.</t>
  </si>
  <si>
    <t>Tecnólogos en sistema departamental de gestion de riesgo formados.</t>
  </si>
  <si>
    <t>Implementar y mantener el Sistema integral de información de entidades departamentales de gestión del riesgo de desastre.</t>
  </si>
  <si>
    <t>Sistema integral de información de entidades departamentales de gestión del riesgo de desastre implementado.</t>
  </si>
  <si>
    <t>2.6 Desarrollo verde</t>
  </si>
  <si>
    <t>Impulsar el desarrollo de seis (6)  proyectos incluidos en los Planes de Ordenación y Manejo de cuencas hidrográficas elaboradas por CORPOCESAR.</t>
  </si>
  <si>
    <t>Proyectos incluidos en los Planes de Ordenación y Manejo de cuencas hidrográficas elaboradas por CORPOCESAR, desarrollados.</t>
  </si>
  <si>
    <t>Secretaria de ambiente.</t>
  </si>
  <si>
    <t>Desarrollar un (1) proyecto enmarcado en el plan de manejo del Eco Parque “Los Besotes” y un (1) proyecto enmarcado en el Plan de Manejo del Bosque “El Agüil”.</t>
  </si>
  <si>
    <t>Proyecto enmarcado en el plan de manejo del Eco Parque “Los Besotes”, desarrollado</t>
  </si>
  <si>
    <t>Proyecto enmarcado en el Plan de Manejo del Bosque “El Agüil”, desarrollado</t>
  </si>
  <si>
    <t>Secretaria de ambiente</t>
  </si>
  <si>
    <t>Adquirir 1000 hectáreas de terreno en cuencas abastecedoras de acueductos municipales, en el marco del decreto 0953 del 17 de mayo de 2013.</t>
  </si>
  <si>
    <t xml:space="preserve">Hectàreas de terreno  en cuencas abastecedoras de acueducto adquiridas </t>
  </si>
  <si>
    <t>Entregar 2000 hornillas o estufas ecológicas, para la población ubicada en las ecorregiones estratégicas del Departamento.</t>
  </si>
  <si>
    <t>Hornillas o estufas ecologicas en poblaciones ubicadas en las ecorregiones entregadas.</t>
  </si>
  <si>
    <t>Hornillas o estufas ecologicas en poblaciones ubicadas en las ecorregiones entregadas a las victimas.</t>
  </si>
  <si>
    <t>Impulsar un (1) Programa de Gestión Ambiental que fortalezca la educación, capacitación y concientización en el buen uso de los recursos naturales como estrategia de adaptación al cambio climático.</t>
  </si>
  <si>
    <t>Programa de Gestión Ambiental que fortalezca la educación, capacitación y concientización en el buen uso de los recursos naturales como estrategia de adaptación al cambio climático, impulsado.</t>
  </si>
  <si>
    <t>Contribuir con una (1) obra de limpieza y saneamiento ambiental del Río Cesar.</t>
  </si>
  <si>
    <t>Obra de limpieza ambiental del Río Cesar, realizado.</t>
  </si>
  <si>
    <t>Obra de saneamiento ambiental del Río Cesar, realizado.</t>
  </si>
  <si>
    <t>secretaria de ambiente.</t>
  </si>
  <si>
    <t>Impulsar un (1) Proyecto de Reforestación de 1000 hectáreas en sistema Silvopastoril, agroforestal, bosque protector o de regeneración pasiva (cerramiento).</t>
  </si>
  <si>
    <t>Reforestaciòn  a hectàreas en sistema de silvopastoril,agroforestal impulsados.</t>
  </si>
  <si>
    <t>Apoyar el desarrollo de un (1) Proyecto de Tecnologías Limpias para zona o ecorregiones que por su fragilidad ecosistémico no están interconectadas al sistema eléctrico.</t>
  </si>
  <si>
    <t>Proyecto de Tecnologías Limpias para zona o ecorregiones que por su fragilidad ecosistémico no están interconectadas al sistema eléctrico, desarrollado.</t>
  </si>
  <si>
    <t>Promover el desarrollo de un (1) Proyecto de Apicultura en el Departamento como línea productiva sostenible.</t>
  </si>
  <si>
    <t>Proyecto de Apicultura en el Departamento como línea productiva sostenible, desarrollado.</t>
  </si>
  <si>
    <t>Promover el desarrollo de cinco (5) proyectos formulados en el Plan de Manejo Ambiental del Complejo Cenagoso de la Zapatosa y humedales menores.</t>
  </si>
  <si>
    <t>Proyectos formulados en el Plan de Manejo Ambiental del Complejo Cenagoso de la Zapatosa y humedales menores, desarrollado.</t>
  </si>
  <si>
    <t>3. ESTRATEGIA TRANSVERSAL: CESAR, TERRITORIO DE PAZ</t>
  </si>
  <si>
    <t>3.1 El Cesar camina hacia La Paz</t>
  </si>
  <si>
    <t>Sensibilizar mediante una (1) campaña de medios, anual, la Política Publica de Reintegración en el Departamento.</t>
  </si>
  <si>
    <t>Campaña de  medios de la Política Pública de Reintegración en el Departamento, sencibilizado.</t>
  </si>
  <si>
    <t>Paz</t>
  </si>
  <si>
    <t>Apoyar cuatro (4) muestras empresariales y culturales entre víctimas, reintegrados y sociedad civil como apoyo al proceso de reconciliación.</t>
  </si>
  <si>
    <t>Muestras empresariales y culturales entre víctimas, reintegrados y sociedad civil apoyadas.</t>
  </si>
  <si>
    <t>Formar en el cuatrienio a 300 promotores de la Cultura de Paz y Reintegración mediante la modalidad académica de diplomado ejercido por una Entidad de Educación Superior debidamente reconocida.</t>
  </si>
  <si>
    <t>Promotores de la Cultura de Paz y Reintegración formados.</t>
  </si>
  <si>
    <t>Adelantar un (1) programa anual de prevención y sensibilización al reclutamiento forzado de niños, niñas, adolescentes y jóvenes (NNAJ).</t>
  </si>
  <si>
    <t xml:space="preserve">Niñas,niños,adolecentes y jóvenes en programa de prevención y sensibilazación al reclutamiento forzado adelantado. </t>
  </si>
  <si>
    <t>Apoyar dos (2) iniciativas de Memoria Histórica de las Víctimas del Conflicto del Departamento en el cuatrienio.</t>
  </si>
  <si>
    <t>Iniciativas de memoria historica de las victimas del conflicto apoyada.</t>
  </si>
  <si>
    <t>Paz.</t>
  </si>
  <si>
    <t>Capacitar en Educación  en el riesgo de Minas Antipersonal, Municiones sin explotar y artefactos explosivos improvisados  en los municipios priorizados en el Departamento a  150 personas en el cuatrienio.</t>
  </si>
  <si>
    <t>Personas  con educación  en riesgo de Minas Antipersonal, formados.</t>
  </si>
  <si>
    <t>Realizar dos (2) foros anuales dirigidos a los Servidores Públicos del Departamento, sobre desarrollo de Justicia Transicional y Posconflicto.</t>
  </si>
  <si>
    <t>Foros dirigidos a los Servidores Públicos del Departamento, realizado.</t>
  </si>
  <si>
    <t>Adelantar la implementación de la segunda fase del Sistema de Información de Atención a Víctimas en el cuatrienio.</t>
  </si>
  <si>
    <t>Implementación de la segunda fase del Sistema de Información de Atención a Víctimas adelantado.</t>
  </si>
  <si>
    <t>3.2 Derechos Humanos y Derecho Internacional Humanitario</t>
  </si>
  <si>
    <t>Realizar cuatro (4) campañas de prevención y promoción en derechos humanos en el Departamento, en el cuatrienio.</t>
  </si>
  <si>
    <t>Campañas de prevenciòn y promociòn de derechos humanos realizadas.</t>
  </si>
  <si>
    <t>Campañas de prevenciòn y promociòn de derechos humanos  en los Municipios con Planes de Retorno y Reparación Colectiva, realizadas.</t>
  </si>
  <si>
    <t>Realizar cuatro (4) campañas de divulgación de derechos humanos en el Departamento, en el cuatrienio.</t>
  </si>
  <si>
    <t>Campañas de divulgaciòn de derechos humanos realizadas.</t>
  </si>
  <si>
    <t>Campañas de divulgaciòn de derechos humanos en los Municipios con Planes de Retorno y Reparación Colectiva realizadas.</t>
  </si>
  <si>
    <t>Organizar cuatro (4) foros subregionales de derechos humanos en el Departamento, en el cuatrienio.</t>
  </si>
  <si>
    <t>Foros subregionales de derechos humano organizado.</t>
  </si>
  <si>
    <t>Promover cuatro (4) campañas de promoción contra la trata de personas.</t>
  </si>
  <si>
    <t>Campañas de promociòn contra la trata de personas promovido.</t>
  </si>
  <si>
    <t>Campañas de promociòn contra la trata de personas en los Municipios con Planes de Retorno y Reparación Colectiva promovido.</t>
  </si>
  <si>
    <t>3.3 La seguridad es prioridad</t>
  </si>
  <si>
    <t xml:space="preserve">Dotar a cinco (5) instituciones de seguridad e inteligencia con elementos y equipos de comunicaciones, transporte y tecnologia para mejorar su operatividad en el cuatrenio. </t>
  </si>
  <si>
    <t>Instituciones de seguridad  e inteligencia dotadas.</t>
  </si>
  <si>
    <t>Construir, mantener y/o adecuar 20  estaciones de Policía y unidades militares, en el cuatrienio.</t>
  </si>
  <si>
    <t>Estaciones de Policía y unidades militares, construidos, mantenidos y/o adecuados.</t>
  </si>
  <si>
    <t>Estaciones de Policía y unidades militares en los Municipios con Planes de Retorno y Reparación Colectiva construidos, mantenidos y/o adecuados.</t>
  </si>
  <si>
    <t>Implementar cuatro (4) campañas publicitarias tendientes a la reducción de la violencia en todas sus manifestaciones, en el cuatrienio.</t>
  </si>
  <si>
    <t>Campañas publicitarias  a la reducción de violencias implementadas.</t>
  </si>
  <si>
    <t>Creación y puesta en marcha de un (1) Plan Integral  Seguridad y Convivencia Ciudadana.</t>
  </si>
  <si>
    <t>Plan integral seguridad y convivencia creado.</t>
  </si>
  <si>
    <t>4. ESTRATEGIA TRANSVERSAL: GESTIÓN TRANSPARENTE, GENERA DESARROLLO</t>
  </si>
  <si>
    <t>4.1 Fortalecimiento y modernización institucional</t>
  </si>
  <si>
    <t>Diseñar y ejecutar un (1) programa de capacitación para el desarrollo de las competencias laborales de los funcionarios de la gobernación.</t>
  </si>
  <si>
    <t>Programa de capacitación para el desarrollo de las competencia laborales ejecutado</t>
  </si>
  <si>
    <t>Diagnosticar, documentar e implementar el Sistema de Gestión de Seguridad en el Trabajo.</t>
  </si>
  <si>
    <t>Sistema de gestión de seguridad en el trabajo documentado</t>
  </si>
  <si>
    <t>Sistema de gestión de seguridad en el trabajo implementado.</t>
  </si>
  <si>
    <t>Mejorar los ambientes laborales de las instalaciones físicas de la Gobernación del Cesar.</t>
  </si>
  <si>
    <t xml:space="preserve"> Instalaciones físicas mejoradas. </t>
  </si>
  <si>
    <t>Secretaria general.</t>
  </si>
  <si>
    <t>Implementar en todas sus fases el Plan Institucional de Archivo “PINAR”</t>
  </si>
  <si>
    <t>Fases el Plan Institucional de Archivo “PINAR”, implementadas.</t>
  </si>
  <si>
    <t>Secretaria general</t>
  </si>
  <si>
    <t>Adquirir e implementar, gradualmente, el Sistema Integrado de Conservación de Archivo.</t>
  </si>
  <si>
    <t>Sistema integrado de conservaciòn de archivo adquirido.</t>
  </si>
  <si>
    <t>Sistema integrado de conservaciòn de archivo implementado.</t>
  </si>
  <si>
    <t>Adquirir 200 soluciones informáticas (softwares, hardware, equipos, cableados entre otros), en el cuatrienio.</t>
  </si>
  <si>
    <t>Soluciones informàticas adquiridas.</t>
  </si>
  <si>
    <t>TIC.</t>
  </si>
  <si>
    <t>Diseñar e implementar un (1) programa de Gobierno en Línea (TIC para servicios, TIC para la gestión, gobierno abierto, seguridad de la información y transparencia).</t>
  </si>
  <si>
    <t>Programa de gobierno en lìnea diseñado, (PETI).</t>
  </si>
  <si>
    <t>Procesos de gobierno en lìnea (módulo libranza - Tesorería), implementado.</t>
  </si>
  <si>
    <t>Procesos de gobierno en lìnea (módulo pagos a terceros), implementado.</t>
  </si>
  <si>
    <t>Procesos de gobierno en lìnea (rediseño intranet), implementado.</t>
  </si>
  <si>
    <t>Mejorar la infraestructura física de la gobernación.</t>
  </si>
  <si>
    <t>Infraestructura fìsica mejorada.</t>
  </si>
  <si>
    <t>Mantener la operación del MECI, Modelo Estándar de Control Interno.</t>
  </si>
  <si>
    <t>Modelo estandar de de control interno MECI mantenido.</t>
  </si>
  <si>
    <t>Secretaria de planeaciòn.</t>
  </si>
  <si>
    <t>Diseñar y ejecutar un (1)  programa de capacitación para los funcionarios de los 24 municipios, con el fin de desarrollar capacidades, destrezas, habilidades, valores y competencias fundamentales, con miras a propiciar su eficacia personal, grupal y organizacional, de manera que se posibilite el desarrollo profesional de los empleados y el mejoramiento en la prestación de los servicios de conformidad con la Ley 909 de 2004.</t>
  </si>
  <si>
    <t>Programa de capacitaciòn para los funcionarios diseñado y ejecutado.</t>
  </si>
  <si>
    <t>secretaria de planeaciòn.</t>
  </si>
  <si>
    <t>Avanzar en la construcción del Plan de Ordenamiento Territorial Departamental.</t>
  </si>
  <si>
    <t xml:space="preserve">Construcciòn del plan de ordenamiento territorial avanzado. </t>
  </si>
  <si>
    <t>Fortalecimiento y modernización institucional.</t>
  </si>
  <si>
    <t>Modernizaciòn institucional fortalecido</t>
  </si>
  <si>
    <t>4.2 Diálogo Franco con la comunidad</t>
  </si>
  <si>
    <t>Formar 750 líderes formadores en escuela de ciudadanía y liderazgo transformador, durante el cuatrienio</t>
  </si>
  <si>
    <t>Líderes formadores en escuela de ciudadanía y liderazgo formados.</t>
  </si>
  <si>
    <t>Líderes formadores de la población víctima en escuela de ciudadanía y liderazgo formados.</t>
  </si>
  <si>
    <t>Capacitar 1400 Juntas de Acción Comunal en el sistema eleccionario, funciones, competencias, programa formador de formadores, emprendimiento comunal y en énfasis para la defensa de la prestación de los servicios públicos durante el cuatrienio.</t>
  </si>
  <si>
    <t>Juntas de Acción Comunal capacitadas.</t>
  </si>
  <si>
    <t>Juntas de Acción Comunal de los Municipios con Planes de Retornos y Reparación Colectiva capacitadas.</t>
  </si>
  <si>
    <t>Apoyar la realización de cuatro (4) encuentros de las organizaciones comunales, durante el cuatrienio</t>
  </si>
  <si>
    <t xml:space="preserve">Encuentros de las organizaciones comunales realizados. </t>
  </si>
  <si>
    <t xml:space="preserve">Encuentros de las organizaciones comunales de los Municipios con Planes de Retornos y Reparación Colectiva realizados. </t>
  </si>
  <si>
    <t>Adquirir un (1) software que permita agilizar los trámites y procesos de la oficina de participación ciudadana y población en general.</t>
  </si>
  <si>
    <t>Software  para los procesos de las oficinas de participaciòn cuidadana adquirido.</t>
  </si>
  <si>
    <t>Capacitar a 30 organizaciones en control social e inversiones de regalías, salud, agua potable, medio ambiente, desarrollo agroindustrial y minero; y protección al consumidor, durante el cuatrienio.</t>
  </si>
  <si>
    <t xml:space="preserve">Organizaciones en control social e inversiones capacitados. </t>
  </si>
  <si>
    <t xml:space="preserve">Organizaciones de la población víctimas en control social e inversiones capacitados. </t>
  </si>
  <si>
    <t>Realizar dos (2) congresos departamentales de mujeres en temas de participación ciudadana, en el cuatrienio.</t>
  </si>
  <si>
    <t xml:space="preserve">Congresos departamentales de mujeres en temas de participaciòn ciudadana realizado. </t>
  </si>
  <si>
    <t>Mujeres de la población víctima convocadas</t>
  </si>
  <si>
    <t>Realizar diez (10) Talleres en temas de propiedad horizontal, democracia y liderazgo, dirigido a ciudadanas y ciudadanos residentes en el régimen de Propiedad Horizontal, en el cuatrienio</t>
  </si>
  <si>
    <t>Talleres en temas de propiedad horizontal, democracia y liderazgo, dirigido a ciudadanas y ciudadanos residentes, realizados</t>
  </si>
  <si>
    <t>Talleres en temas de propiedad horizontal, democracia y liderazgo, dirigido a la población víctima realizados</t>
  </si>
  <si>
    <t>Realizar 50 eventos de "dialogo franco con la comunidad", en el cuatrienio.</t>
  </si>
  <si>
    <t xml:space="preserve">Eventos de "dialogos franco con la comunidad " realizados. </t>
  </si>
  <si>
    <t>Implementar una ruta metodológica anual de rendición de cuentas de Gestión Transparente.</t>
  </si>
  <si>
    <t>Ruta metodològica de rendiciòn de cuentas de gestiòn transparente implementado</t>
  </si>
  <si>
    <t>Secretaria de planeaciòn</t>
  </si>
  <si>
    <t>Implementar una (1) ruta metodológica anual de rendición de cuentas para someter el avance de la gestión anual, Infancia y Adolescencia en el acceso a derechos, al debate, argumentación y aporte de Consejo de Política Social, Asamblea, Ciudadanía y Municipios.</t>
  </si>
  <si>
    <t>Ruta metodològica de rendiciòn de cuentas implementado</t>
  </si>
  <si>
    <t>TOTAL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</si>
</sst>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9" fontId="3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65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7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9" fontId="8" fillId="0" borderId="2" xfId="2" applyFont="1" applyFill="1" applyBorder="1" applyAlignment="1">
      <alignment horizontal="center" vertical="top" wrapText="1"/>
    </xf>
    <xf numFmtId="9" fontId="3" fillId="0" borderId="3" xfId="2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9" fontId="8" fillId="0" borderId="3" xfId="2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9" fontId="8" fillId="0" borderId="5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top" wrapText="1"/>
    </xf>
    <xf numFmtId="9" fontId="3" fillId="0" borderId="5" xfId="2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9" fontId="5" fillId="0" borderId="4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Fill="1"/>
    <xf numFmtId="9" fontId="8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9" fontId="8" fillId="0" borderId="5" xfId="2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center" wrapText="1"/>
    </xf>
    <xf numFmtId="9" fontId="3" fillId="0" borderId="4" xfId="2" applyFont="1" applyFill="1" applyBorder="1" applyAlignment="1">
      <alignment horizontal="center" vertical="center"/>
    </xf>
    <xf numFmtId="164" fontId="5" fillId="0" borderId="0" xfId="1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9" fontId="2" fillId="0" borderId="4" xfId="2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166" fontId="3" fillId="0" borderId="3" xfId="2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6" fontId="3" fillId="0" borderId="5" xfId="2" applyNumberFormat="1" applyFont="1" applyFill="1" applyBorder="1" applyAlignment="1">
      <alignment horizontal="center" vertical="top" wrapText="1"/>
    </xf>
    <xf numFmtId="164" fontId="5" fillId="0" borderId="4" xfId="1" applyFont="1" applyFill="1" applyBorder="1" applyAlignment="1">
      <alignment horizontal="left" wrapText="1"/>
    </xf>
    <xf numFmtId="9" fontId="3" fillId="0" borderId="2" xfId="2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9" fontId="8" fillId="0" borderId="3" xfId="2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9" fontId="3" fillId="0" borderId="4" xfId="2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0" fontId="3" fillId="0" borderId="2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0" fontId="3" fillId="0" borderId="3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5" fontId="12" fillId="0" borderId="4" xfId="1" applyNumberFormat="1" applyFont="1" applyFill="1" applyBorder="1" applyAlignment="1">
      <alignment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vertical="center" wrapText="1"/>
    </xf>
    <xf numFmtId="165" fontId="5" fillId="0" borderId="4" xfId="1" applyNumberFormat="1" applyFont="1" applyFill="1" applyBorder="1" applyAlignment="1">
      <alignment horizontal="left" vertical="center" wrapText="1"/>
    </xf>
    <xf numFmtId="164" fontId="5" fillId="0" borderId="4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9" fontId="8" fillId="0" borderId="2" xfId="2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9" fontId="14" fillId="0" borderId="4" xfId="2" applyFont="1" applyFill="1" applyBorder="1" applyAlignment="1">
      <alignment horizontal="center" vertical="center" wrapText="1"/>
    </xf>
    <xf numFmtId="165" fontId="15" fillId="0" borderId="4" xfId="1" applyNumberFormat="1" applyFont="1" applyFill="1" applyBorder="1" applyAlignment="1">
      <alignment horizontal="center" vertical="center"/>
    </xf>
    <xf numFmtId="165" fontId="14" fillId="0" borderId="4" xfId="1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165" fontId="5" fillId="0" borderId="2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9" fontId="6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9" fontId="3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9" fontId="3" fillId="0" borderId="3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3" fillId="0" borderId="2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9" fontId="3" fillId="0" borderId="3" xfId="2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9" fontId="3" fillId="0" borderId="5" xfId="2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9" fontId="17" fillId="0" borderId="4" xfId="2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9" fontId="3" fillId="0" borderId="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65" fontId="5" fillId="0" borderId="4" xfId="1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center"/>
    </xf>
    <xf numFmtId="165" fontId="3" fillId="0" borderId="4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/>
    </xf>
    <xf numFmtId="167" fontId="3" fillId="0" borderId="4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top" wrapText="1"/>
    </xf>
    <xf numFmtId="10" fontId="8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9" fontId="8" fillId="0" borderId="4" xfId="2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165" fontId="2" fillId="0" borderId="4" xfId="1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5" fillId="0" borderId="6" xfId="0" applyFont="1" applyFill="1" applyBorder="1" applyAlignment="1"/>
    <xf numFmtId="9" fontId="5" fillId="0" borderId="4" xfId="0" applyNumberFormat="1" applyFont="1" applyFill="1" applyBorder="1" applyAlignment="1"/>
    <xf numFmtId="0" fontId="5" fillId="0" borderId="8" xfId="0" applyFont="1" applyFill="1" applyBorder="1" applyAlignment="1"/>
    <xf numFmtId="0" fontId="19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9" fontId="19" fillId="0" borderId="7" xfId="0" applyNumberFormat="1" applyFont="1" applyFill="1" applyBorder="1" applyAlignment="1"/>
    <xf numFmtId="0" fontId="5" fillId="0" borderId="7" xfId="0" applyFont="1" applyFill="1" applyBorder="1" applyAlignment="1"/>
    <xf numFmtId="0" fontId="20" fillId="0" borderId="2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9" fontId="8" fillId="0" borderId="4" xfId="2" applyFont="1" applyFill="1" applyBorder="1" applyAlignment="1">
      <alignment horizontal="center" vertical="top" wrapText="1"/>
    </xf>
    <xf numFmtId="9" fontId="3" fillId="0" borderId="2" xfId="2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9" fontId="3" fillId="0" borderId="3" xfId="2" applyFont="1" applyFill="1" applyBorder="1" applyAlignment="1">
      <alignment horizontal="center" vertical="top"/>
    </xf>
    <xf numFmtId="9" fontId="4" fillId="0" borderId="4" xfId="2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3" fillId="0" borderId="5" xfId="2" applyFont="1" applyFill="1" applyBorder="1" applyAlignment="1">
      <alignment horizontal="center" vertical="top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vertical="top" wrapText="1"/>
    </xf>
    <xf numFmtId="166" fontId="3" fillId="0" borderId="3" xfId="2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9" fontId="3" fillId="0" borderId="4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9" fontId="2" fillId="0" borderId="3" xfId="0" applyNumberFormat="1" applyFont="1" applyFill="1" applyBorder="1" applyAlignment="1">
      <alignment horizontal="center" vertical="center" wrapText="1"/>
    </xf>
    <xf numFmtId="165" fontId="21" fillId="0" borderId="4" xfId="1" applyNumberFormat="1" applyFont="1" applyFill="1" applyBorder="1" applyAlignment="1">
      <alignment vertical="center" wrapText="1"/>
    </xf>
    <xf numFmtId="165" fontId="22" fillId="0" borderId="4" xfId="1" applyNumberFormat="1" applyFont="1" applyFill="1" applyBorder="1" applyAlignment="1">
      <alignment horizontal="center" vertical="center" wrapText="1"/>
    </xf>
    <xf numFmtId="165" fontId="21" fillId="0" borderId="4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2" fillId="0" borderId="5" xfId="0" applyNumberFormat="1" applyFont="1" applyFill="1" applyBorder="1" applyAlignment="1">
      <alignment horizontal="center" vertical="center" wrapText="1"/>
    </xf>
    <xf numFmtId="165" fontId="23" fillId="0" borderId="4" xfId="1" applyNumberFormat="1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/>
    </xf>
    <xf numFmtId="9" fontId="8" fillId="0" borderId="4" xfId="0" applyNumberFormat="1" applyFont="1" applyFill="1" applyBorder="1" applyAlignment="1">
      <alignment horizontal="center" vertical="center" wrapText="1"/>
    </xf>
    <xf numFmtId="165" fontId="24" fillId="0" borderId="4" xfId="1" applyNumberFormat="1" applyFont="1" applyFill="1" applyBorder="1" applyAlignment="1">
      <alignment vertical="center"/>
    </xf>
    <xf numFmtId="165" fontId="24" fillId="0" borderId="4" xfId="1" applyNumberFormat="1" applyFont="1" applyFill="1" applyBorder="1" applyAlignment="1">
      <alignment horizontal="center" vertical="center"/>
    </xf>
    <xf numFmtId="9" fontId="19" fillId="0" borderId="6" xfId="2" applyFont="1" applyFill="1" applyBorder="1" applyAlignment="1"/>
    <xf numFmtId="0" fontId="19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4" fillId="0" borderId="5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roBook\Desktop\ADMON%20OVALLE\PDD%202016\PLAN%20PLURIANUAL%20DE%20INVERSION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roBook\Desktop\Anexo-1-&#8211;-Plan-Indicati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PLAN (2)"/>
      <sheetName val="PPI FINAL"/>
      <sheetName val="RES PLAN"/>
      <sheetName val="METAS "/>
      <sheetName val="DIMENS SALUD"/>
      <sheetName val="PROYECCIONES (2)"/>
      <sheetName val="DIST PRES"/>
      <sheetName val="PROYECCIONES"/>
      <sheetName val="PPI (2)"/>
      <sheetName val="PPI ORDENANZA"/>
      <sheetName val="PPI"/>
      <sheetName val="resumen 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3">
          <cell r="Q53">
            <v>29680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C4" t="str">
            <v>1. reducir mortalidad infantil</v>
          </cell>
        </row>
        <row r="5">
          <cell r="C5" t="str">
            <v xml:space="preserve"> </v>
          </cell>
        </row>
        <row r="6">
          <cell r="C6" t="str">
            <v xml:space="preserve"> </v>
          </cell>
        </row>
        <row r="7">
          <cell r="C7" t="str">
            <v xml:space="preserve"> </v>
          </cell>
        </row>
        <row r="8">
          <cell r="C8" t="str">
            <v xml:space="preserve"> </v>
          </cell>
        </row>
        <row r="9">
          <cell r="C9" t="str">
            <v xml:space="preserve"> </v>
          </cell>
        </row>
        <row r="10">
          <cell r="C10" t="str">
            <v xml:space="preserve"> </v>
          </cell>
        </row>
        <row r="11">
          <cell r="C11" t="str">
            <v xml:space="preserve"> </v>
          </cell>
        </row>
        <row r="12">
          <cell r="C12" t="str">
            <v xml:space="preserve"> </v>
          </cell>
        </row>
        <row r="13">
          <cell r="C13" t="str">
            <v xml:space="preserve"> </v>
          </cell>
        </row>
        <row r="14">
          <cell r="C14" t="str">
            <v xml:space="preserve"> </v>
          </cell>
        </row>
        <row r="15">
          <cell r="C15" t="str">
            <v xml:space="preserve"> </v>
          </cell>
        </row>
        <row r="16">
          <cell r="C16" t="str">
            <v xml:space="preserve"> </v>
          </cell>
        </row>
        <row r="17">
          <cell r="C17" t="str">
            <v xml:space="preserve"> </v>
          </cell>
        </row>
        <row r="18">
          <cell r="C18" t="str">
            <v xml:space="preserve"> </v>
          </cell>
        </row>
        <row r="19">
          <cell r="C19" t="str">
            <v xml:space="preserve"> </v>
          </cell>
        </row>
        <row r="20">
          <cell r="C20" t="str">
            <v xml:space="preserve"> </v>
          </cell>
        </row>
        <row r="21">
          <cell r="C21" t="str">
            <v xml:space="preserve"> </v>
          </cell>
        </row>
        <row r="22">
          <cell r="C22" t="str">
            <v xml:space="preserve"> </v>
          </cell>
        </row>
        <row r="23">
          <cell r="C23" t="str">
            <v xml:space="preserve"> </v>
          </cell>
        </row>
        <row r="24">
          <cell r="C24" t="str">
            <v xml:space="preserve"> </v>
          </cell>
        </row>
        <row r="25">
          <cell r="C25" t="str">
            <v xml:space="preserve"> </v>
          </cell>
        </row>
        <row r="26">
          <cell r="C26" t="str">
            <v xml:space="preserve"> </v>
          </cell>
        </row>
        <row r="27">
          <cell r="C27" t="str">
            <v xml:space="preserve"> </v>
          </cell>
        </row>
        <row r="28">
          <cell r="C28" t="str">
            <v xml:space="preserve"> </v>
          </cell>
        </row>
        <row r="29">
          <cell r="C29" t="str">
            <v xml:space="preserve"> </v>
          </cell>
        </row>
        <row r="30">
          <cell r="C30" t="str">
            <v xml:space="preserve"> </v>
          </cell>
        </row>
        <row r="31">
          <cell r="C31" t="str">
            <v xml:space="preserve"> </v>
          </cell>
        </row>
        <row r="32">
          <cell r="C32" t="str">
            <v xml:space="preserve"> </v>
          </cell>
        </row>
        <row r="33">
          <cell r="C33" t="str">
            <v xml:space="preserve"> </v>
          </cell>
        </row>
        <row r="34">
          <cell r="C34" t="str">
            <v xml:space="preserve"> </v>
          </cell>
        </row>
        <row r="35">
          <cell r="C35" t="str">
            <v xml:space="preserve"> </v>
          </cell>
        </row>
        <row r="36">
          <cell r="C36" t="str">
            <v xml:space="preserve"> </v>
          </cell>
        </row>
        <row r="37">
          <cell r="C37" t="str">
            <v xml:space="preserve"> </v>
          </cell>
        </row>
        <row r="38">
          <cell r="C38" t="str">
            <v xml:space="preserve"> </v>
          </cell>
        </row>
        <row r="39">
          <cell r="C39" t="str">
            <v xml:space="preserve"> </v>
          </cell>
        </row>
        <row r="40">
          <cell r="C40" t="str">
            <v xml:space="preserve"> </v>
          </cell>
        </row>
        <row r="41">
          <cell r="C41" t="str">
            <v xml:space="preserve"> </v>
          </cell>
        </row>
        <row r="42">
          <cell r="C42" t="str">
            <v xml:space="preserve"> </v>
          </cell>
        </row>
        <row r="43">
          <cell r="C43" t="str">
            <v xml:space="preserve"> </v>
          </cell>
        </row>
        <row r="44">
          <cell r="C44" t="str">
            <v xml:space="preserve"> </v>
          </cell>
        </row>
        <row r="45">
          <cell r="C45" t="str">
            <v xml:space="preserve"> </v>
          </cell>
        </row>
        <row r="46">
          <cell r="C46" t="str">
            <v xml:space="preserve"> </v>
          </cell>
        </row>
        <row r="47">
          <cell r="C47" t="str">
            <v xml:space="preserve"> </v>
          </cell>
        </row>
        <row r="48">
          <cell r="C48" t="str">
            <v xml:space="preserve"> </v>
          </cell>
        </row>
        <row r="49">
          <cell r="C49" t="str">
            <v xml:space="preserve"> </v>
          </cell>
        </row>
        <row r="50">
          <cell r="C50" t="str">
            <v xml:space="preserve"> </v>
          </cell>
        </row>
        <row r="51">
          <cell r="C51" t="str">
            <v xml:space="preserve"> </v>
          </cell>
        </row>
        <row r="52">
          <cell r="C52" t="str">
            <v xml:space="preserve"> </v>
          </cell>
        </row>
        <row r="53">
          <cell r="C53" t="str">
            <v xml:space="preserve">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93"/>
  <sheetViews>
    <sheetView tabSelected="1" topLeftCell="A2" zoomScale="85" zoomScaleNormal="85" workbookViewId="0">
      <pane ySplit="1" topLeftCell="A3" activePane="bottomLeft" state="frozen"/>
      <selection activeCell="E2" sqref="E2"/>
      <selection pane="bottomLeft" activeCell="AH4" sqref="AH4"/>
    </sheetView>
  </sheetViews>
  <sheetFormatPr baseColWidth="10" defaultColWidth="7" defaultRowHeight="12.75" x14ac:dyDescent="0.2"/>
  <cols>
    <col min="1" max="1" width="16" style="240" customWidth="1"/>
    <col min="2" max="2" width="9.5703125" style="241" customWidth="1"/>
    <col min="3" max="3" width="11.85546875" style="71" customWidth="1"/>
    <col min="4" max="4" width="10" style="71" customWidth="1"/>
    <col min="5" max="5" width="16.28515625" style="71" customWidth="1"/>
    <col min="6" max="6" width="8.5703125" style="242" customWidth="1"/>
    <col min="7" max="7" width="39" style="243" customWidth="1"/>
    <col min="8" max="8" width="8" style="2" customWidth="1"/>
    <col min="9" max="9" width="28.28515625" style="3" customWidth="1"/>
    <col min="10" max="10" width="10.42578125" style="4" customWidth="1"/>
    <col min="11" max="11" width="11.140625" style="5" customWidth="1"/>
    <col min="12" max="12" width="9.5703125" style="6" customWidth="1"/>
    <col min="13" max="13" width="9.85546875" style="5" customWidth="1"/>
    <col min="14" max="14" width="10.42578125" style="7" customWidth="1"/>
    <col min="15" max="15" width="9.85546875" style="7" customWidth="1"/>
    <col min="16" max="21" width="7" style="7" customWidth="1"/>
    <col min="22" max="22" width="11.5703125" style="7" customWidth="1"/>
    <col min="23" max="23" width="12.7109375" style="5" customWidth="1"/>
    <col min="24" max="28" width="7" style="7" customWidth="1"/>
    <col min="29" max="29" width="10.85546875" style="7" customWidth="1"/>
    <col min="30" max="30" width="10.140625" style="7" customWidth="1"/>
    <col min="31" max="31" width="7" style="7" customWidth="1"/>
    <col min="32" max="32" width="9" style="7" customWidth="1"/>
    <col min="33" max="33" width="9.7109375" style="8" customWidth="1"/>
    <col min="34" max="34" width="13.7109375" style="7" customWidth="1"/>
    <col min="35" max="35" width="19.42578125" style="7" customWidth="1"/>
    <col min="36" max="36" width="7" style="7" customWidth="1"/>
    <col min="37" max="37" width="16.5703125" style="7" customWidth="1"/>
    <col min="38" max="38" width="14.5703125" style="7" customWidth="1"/>
    <col min="39" max="39" width="9.85546875" style="7" customWidth="1"/>
    <col min="40" max="40" width="17.28515625" style="7" customWidth="1"/>
    <col min="41" max="41" width="9.7109375" style="7" customWidth="1"/>
    <col min="42" max="42" width="13" style="7" customWidth="1"/>
    <col min="43" max="43" width="16.42578125" style="8" customWidth="1"/>
    <col min="44" max="44" width="15.5703125" style="7" customWidth="1"/>
    <col min="45" max="45" width="13.28515625" style="7" customWidth="1"/>
    <col min="46" max="46" width="7" style="7" customWidth="1"/>
    <col min="47" max="47" width="14" style="9" customWidth="1"/>
    <col min="48" max="48" width="14.42578125" style="9" customWidth="1"/>
    <col min="49" max="49" width="7" style="7" customWidth="1"/>
    <col min="50" max="50" width="13" style="7" customWidth="1"/>
    <col min="51" max="51" width="12.42578125" style="9" customWidth="1"/>
    <col min="52" max="52" width="13.85546875" style="7" customWidth="1"/>
    <col min="53" max="53" width="7" style="10"/>
    <col min="54" max="54" width="10.5703125" style="10" bestFit="1" customWidth="1"/>
    <col min="55" max="16384" width="7" style="10"/>
  </cols>
  <sheetData>
    <row r="1" spans="1:54" ht="43.5" hidden="1" customHeight="1" x14ac:dyDescent="0.2">
      <c r="A1" s="1" t="s">
        <v>0</v>
      </c>
      <c r="B1" s="1"/>
      <c r="C1" s="1"/>
      <c r="D1" s="1"/>
      <c r="E1" s="1"/>
      <c r="F1" s="1"/>
      <c r="G1" s="1"/>
    </row>
    <row r="2" spans="1:54" ht="47.25" customHeight="1" x14ac:dyDescent="0.2">
      <c r="A2" s="11" t="s">
        <v>1</v>
      </c>
      <c r="B2" s="11"/>
      <c r="C2" s="12" t="s">
        <v>2</v>
      </c>
      <c r="D2" s="12"/>
      <c r="E2" s="12" t="s">
        <v>3</v>
      </c>
      <c r="F2" s="12" t="s">
        <v>4</v>
      </c>
      <c r="G2" s="13" t="s">
        <v>5</v>
      </c>
      <c r="H2" s="14" t="s">
        <v>4</v>
      </c>
      <c r="I2" s="15" t="s">
        <v>6</v>
      </c>
      <c r="J2" s="16" t="s">
        <v>7</v>
      </c>
      <c r="K2" s="17" t="s">
        <v>8</v>
      </c>
      <c r="L2" s="16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19</v>
      </c>
      <c r="W2" s="17" t="s">
        <v>20</v>
      </c>
      <c r="X2" s="17" t="s">
        <v>11</v>
      </c>
      <c r="Y2" s="17" t="s">
        <v>12</v>
      </c>
      <c r="Z2" s="17" t="s">
        <v>13</v>
      </c>
      <c r="AA2" s="17" t="s">
        <v>14</v>
      </c>
      <c r="AB2" s="17" t="str">
        <f>+R2</f>
        <v>Recursos Deporte</v>
      </c>
      <c r="AC2" s="17" t="s">
        <v>16</v>
      </c>
      <c r="AD2" s="17" t="s">
        <v>21</v>
      </c>
      <c r="AE2" s="17" t="s">
        <v>18</v>
      </c>
      <c r="AF2" s="17" t="s">
        <v>22</v>
      </c>
      <c r="AG2" s="17" t="s">
        <v>23</v>
      </c>
      <c r="AH2" s="17" t="s">
        <v>11</v>
      </c>
      <c r="AI2" s="17" t="s">
        <v>12</v>
      </c>
      <c r="AJ2" s="17" t="s">
        <v>13</v>
      </c>
      <c r="AK2" s="17" t="s">
        <v>14</v>
      </c>
      <c r="AL2" s="17" t="str">
        <f>+AB2</f>
        <v>Recursos Deporte</v>
      </c>
      <c r="AM2" s="17" t="s">
        <v>16</v>
      </c>
      <c r="AN2" s="17" t="s">
        <v>21</v>
      </c>
      <c r="AO2" s="17" t="s">
        <v>18</v>
      </c>
      <c r="AP2" s="17" t="s">
        <v>24</v>
      </c>
      <c r="AQ2" s="17" t="s">
        <v>25</v>
      </c>
      <c r="AR2" s="17" t="s">
        <v>11</v>
      </c>
      <c r="AS2" s="17" t="s">
        <v>12</v>
      </c>
      <c r="AT2" s="17" t="s">
        <v>13</v>
      </c>
      <c r="AU2" s="17" t="s">
        <v>14</v>
      </c>
      <c r="AV2" s="17" t="str">
        <f>+AL2</f>
        <v>Recursos Deporte</v>
      </c>
      <c r="AW2" s="17" t="s">
        <v>16</v>
      </c>
      <c r="AX2" s="17" t="s">
        <v>21</v>
      </c>
      <c r="AY2" s="17" t="s">
        <v>18</v>
      </c>
      <c r="AZ2" s="17" t="s">
        <v>26</v>
      </c>
    </row>
    <row r="3" spans="1:54" ht="36" customHeight="1" x14ac:dyDescent="0.25">
      <c r="A3" s="18" t="s">
        <v>27</v>
      </c>
      <c r="B3" s="19"/>
      <c r="C3" s="19" t="s">
        <v>28</v>
      </c>
      <c r="D3" s="20">
        <f>+J27/J235</f>
        <v>5.3267290312130032E-2</v>
      </c>
      <c r="E3" s="18" t="s">
        <v>29</v>
      </c>
      <c r="F3" s="21">
        <f>+J11/J27</f>
        <v>0.46707225536285701</v>
      </c>
      <c r="G3" s="22" t="s">
        <v>30</v>
      </c>
      <c r="H3" s="23">
        <f>+J3/$J$11</f>
        <v>0.36023006005244018</v>
      </c>
      <c r="I3" s="24" t="s">
        <v>31</v>
      </c>
      <c r="J3" s="25">
        <f>+M3+W3+AG3+AQ3</f>
        <v>4259</v>
      </c>
      <c r="K3" s="26">
        <f>+L3+V3+AF3+AP3</f>
        <v>20000</v>
      </c>
      <c r="L3" s="27">
        <v>6000</v>
      </c>
      <c r="M3" s="28">
        <f>SUM(N3:U3)</f>
        <v>659</v>
      </c>
      <c r="N3" s="29">
        <v>659</v>
      </c>
      <c r="O3" s="29"/>
      <c r="P3" s="29"/>
      <c r="Q3" s="29"/>
      <c r="R3" s="29"/>
      <c r="S3" s="29"/>
      <c r="T3" s="29"/>
      <c r="U3" s="29"/>
      <c r="V3" s="29">
        <v>6000</v>
      </c>
      <c r="W3" s="28">
        <f>SUM(X3:AE3)</f>
        <v>700</v>
      </c>
      <c r="X3" s="29">
        <v>700</v>
      </c>
      <c r="Y3" s="29"/>
      <c r="Z3" s="29"/>
      <c r="AA3" s="29"/>
      <c r="AB3" s="29"/>
      <c r="AC3" s="29"/>
      <c r="AD3" s="29"/>
      <c r="AE3" s="29"/>
      <c r="AF3" s="29">
        <v>6000</v>
      </c>
      <c r="AG3" s="28">
        <f>SUM(AH3:AP3)</f>
        <v>2700</v>
      </c>
      <c r="AH3" s="29">
        <v>700</v>
      </c>
      <c r="AI3" s="29"/>
      <c r="AJ3" s="29"/>
      <c r="AK3" s="29"/>
      <c r="AL3" s="29"/>
      <c r="AM3" s="29"/>
      <c r="AN3" s="29"/>
      <c r="AO3" s="29"/>
      <c r="AP3" s="29">
        <v>2000</v>
      </c>
      <c r="AQ3" s="28">
        <f>SUM(AR3:AY3)</f>
        <v>200</v>
      </c>
      <c r="AR3" s="30">
        <v>200</v>
      </c>
      <c r="AS3" s="30"/>
      <c r="AT3" s="30"/>
      <c r="AU3" s="29"/>
      <c r="AV3" s="29"/>
      <c r="AW3" s="30"/>
      <c r="AX3" s="30"/>
      <c r="AY3" s="29"/>
      <c r="AZ3" s="31" t="s">
        <v>32</v>
      </c>
      <c r="BB3" s="10">
        <f>+M3+W3+AG3+AQ3</f>
        <v>4259</v>
      </c>
    </row>
    <row r="4" spans="1:54" ht="60" x14ac:dyDescent="0.2">
      <c r="A4" s="32"/>
      <c r="B4" s="33"/>
      <c r="C4" s="33"/>
      <c r="D4" s="34"/>
      <c r="E4" s="32"/>
      <c r="F4" s="21"/>
      <c r="G4" s="35"/>
      <c r="H4" s="36"/>
      <c r="I4" s="24" t="s">
        <v>33</v>
      </c>
      <c r="J4" s="25"/>
      <c r="K4" s="25">
        <f t="shared" ref="K4:AW4" si="0">+K3*20%</f>
        <v>4000</v>
      </c>
      <c r="L4" s="25">
        <f t="shared" si="0"/>
        <v>1200</v>
      </c>
      <c r="M4" s="25">
        <f t="shared" si="0"/>
        <v>131.80000000000001</v>
      </c>
      <c r="N4" s="25">
        <f t="shared" si="0"/>
        <v>131.80000000000001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25">
        <f t="shared" si="0"/>
        <v>1200</v>
      </c>
      <c r="W4" s="25">
        <f t="shared" si="0"/>
        <v>140</v>
      </c>
      <c r="X4" s="25">
        <f t="shared" si="0"/>
        <v>140</v>
      </c>
      <c r="Y4" s="25">
        <f t="shared" si="0"/>
        <v>0</v>
      </c>
      <c r="Z4" s="25">
        <f t="shared" si="0"/>
        <v>0</v>
      </c>
      <c r="AA4" s="25">
        <f t="shared" si="0"/>
        <v>0</v>
      </c>
      <c r="AB4" s="25">
        <f t="shared" si="0"/>
        <v>0</v>
      </c>
      <c r="AC4" s="25">
        <f t="shared" si="0"/>
        <v>0</v>
      </c>
      <c r="AD4" s="25">
        <f t="shared" si="0"/>
        <v>0</v>
      </c>
      <c r="AE4" s="25">
        <f t="shared" si="0"/>
        <v>0</v>
      </c>
      <c r="AF4" s="25">
        <f t="shared" si="0"/>
        <v>1200</v>
      </c>
      <c r="AG4" s="25">
        <f t="shared" si="0"/>
        <v>540</v>
      </c>
      <c r="AH4" s="25">
        <f t="shared" si="0"/>
        <v>140</v>
      </c>
      <c r="AI4" s="25">
        <f t="shared" si="0"/>
        <v>0</v>
      </c>
      <c r="AJ4" s="25">
        <f t="shared" si="0"/>
        <v>0</v>
      </c>
      <c r="AK4" s="25">
        <f t="shared" si="0"/>
        <v>0</v>
      </c>
      <c r="AL4" s="25">
        <f t="shared" si="0"/>
        <v>0</v>
      </c>
      <c r="AM4" s="25">
        <f t="shared" si="0"/>
        <v>0</v>
      </c>
      <c r="AN4" s="25">
        <f t="shared" si="0"/>
        <v>0</v>
      </c>
      <c r="AO4" s="25">
        <f t="shared" si="0"/>
        <v>0</v>
      </c>
      <c r="AP4" s="25">
        <f t="shared" si="0"/>
        <v>400</v>
      </c>
      <c r="AQ4" s="25">
        <f t="shared" si="0"/>
        <v>40</v>
      </c>
      <c r="AR4" s="25">
        <f t="shared" si="0"/>
        <v>40</v>
      </c>
      <c r="AS4" s="25">
        <f t="shared" si="0"/>
        <v>0</v>
      </c>
      <c r="AT4" s="25">
        <f t="shared" si="0"/>
        <v>0</v>
      </c>
      <c r="AU4" s="25">
        <f t="shared" si="0"/>
        <v>0</v>
      </c>
      <c r="AV4" s="25">
        <f t="shared" si="0"/>
        <v>0</v>
      </c>
      <c r="AW4" s="25">
        <f t="shared" si="0"/>
        <v>0</v>
      </c>
      <c r="AX4" s="30"/>
      <c r="AY4" s="29"/>
      <c r="AZ4" s="37"/>
      <c r="BB4" s="10">
        <f t="shared" ref="BB4:BB25" si="1">+M4+W4+AG4+AQ4</f>
        <v>851.8</v>
      </c>
    </row>
    <row r="5" spans="1:54" ht="48" customHeight="1" x14ac:dyDescent="0.2">
      <c r="A5" s="32"/>
      <c r="B5" s="33"/>
      <c r="C5" s="33"/>
      <c r="D5" s="34"/>
      <c r="E5" s="32"/>
      <c r="F5" s="21"/>
      <c r="G5" s="22" t="s">
        <v>34</v>
      </c>
      <c r="H5" s="23">
        <f>+J5/$J$11</f>
        <v>0.59206631142687982</v>
      </c>
      <c r="I5" s="24" t="s">
        <v>35</v>
      </c>
      <c r="J5" s="25">
        <f t="shared" ref="J5:J25" si="2">+M5+W5+AG5+AQ5</f>
        <v>7000</v>
      </c>
      <c r="K5" s="26">
        <f>+L5+V5+AF5+AP5</f>
        <v>14000</v>
      </c>
      <c r="L5" s="27"/>
      <c r="M5" s="28">
        <f>SUM(N5:U5)</f>
        <v>0</v>
      </c>
      <c r="N5" s="29"/>
      <c r="O5" s="29"/>
      <c r="P5" s="29"/>
      <c r="Q5" s="29"/>
      <c r="R5" s="29"/>
      <c r="S5" s="29"/>
      <c r="T5" s="29"/>
      <c r="U5" s="29"/>
      <c r="V5" s="29">
        <v>5000</v>
      </c>
      <c r="W5" s="28">
        <f>SUM(X5:AE5)</f>
        <v>1000</v>
      </c>
      <c r="X5" s="29">
        <v>1000</v>
      </c>
      <c r="Y5" s="29"/>
      <c r="Z5" s="29"/>
      <c r="AA5" s="29"/>
      <c r="AB5" s="29"/>
      <c r="AC5" s="29"/>
      <c r="AD5" s="29"/>
      <c r="AE5" s="29"/>
      <c r="AF5" s="29">
        <v>5000</v>
      </c>
      <c r="AG5" s="28">
        <f>SUM(AH5:AP5)</f>
        <v>5000</v>
      </c>
      <c r="AH5" s="29">
        <v>1000</v>
      </c>
      <c r="AI5" s="29"/>
      <c r="AJ5" s="29"/>
      <c r="AK5" s="29"/>
      <c r="AL5" s="29"/>
      <c r="AM5" s="29"/>
      <c r="AN5" s="29"/>
      <c r="AO5" s="29"/>
      <c r="AP5" s="29">
        <v>4000</v>
      </c>
      <c r="AQ5" s="28">
        <f>SUM(AR5:AY5)</f>
        <v>1000</v>
      </c>
      <c r="AR5" s="30">
        <v>1000</v>
      </c>
      <c r="AS5" s="30"/>
      <c r="AT5" s="30"/>
      <c r="AU5" s="29"/>
      <c r="AV5" s="29"/>
      <c r="AW5" s="30"/>
      <c r="AX5" s="30"/>
      <c r="AY5" s="29"/>
      <c r="AZ5" s="31" t="s">
        <v>32</v>
      </c>
      <c r="BB5" s="10">
        <f t="shared" si="1"/>
        <v>7000</v>
      </c>
    </row>
    <row r="6" spans="1:54" ht="48" x14ac:dyDescent="0.2">
      <c r="A6" s="32"/>
      <c r="B6" s="33"/>
      <c r="C6" s="33"/>
      <c r="D6" s="34"/>
      <c r="E6" s="32"/>
      <c r="F6" s="21"/>
      <c r="G6" s="35"/>
      <c r="H6" s="36"/>
      <c r="I6" s="24" t="s">
        <v>36</v>
      </c>
      <c r="J6" s="25"/>
      <c r="K6" s="25">
        <f t="shared" ref="K6:AW6" si="3">+K5*20%</f>
        <v>2800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0</v>
      </c>
      <c r="S6" s="25">
        <f t="shared" si="3"/>
        <v>0</v>
      </c>
      <c r="T6" s="25">
        <f t="shared" si="3"/>
        <v>0</v>
      </c>
      <c r="U6" s="25">
        <f t="shared" si="3"/>
        <v>0</v>
      </c>
      <c r="V6" s="25">
        <f t="shared" si="3"/>
        <v>1000</v>
      </c>
      <c r="W6" s="25">
        <f t="shared" si="3"/>
        <v>200</v>
      </c>
      <c r="X6" s="25">
        <f t="shared" si="3"/>
        <v>200</v>
      </c>
      <c r="Y6" s="25">
        <f t="shared" si="3"/>
        <v>0</v>
      </c>
      <c r="Z6" s="25">
        <f t="shared" si="3"/>
        <v>0</v>
      </c>
      <c r="AA6" s="25">
        <f t="shared" si="3"/>
        <v>0</v>
      </c>
      <c r="AB6" s="25">
        <f t="shared" si="3"/>
        <v>0</v>
      </c>
      <c r="AC6" s="25">
        <f t="shared" si="3"/>
        <v>0</v>
      </c>
      <c r="AD6" s="25">
        <f t="shared" si="3"/>
        <v>0</v>
      </c>
      <c r="AE6" s="25">
        <f t="shared" si="3"/>
        <v>0</v>
      </c>
      <c r="AF6" s="25">
        <f t="shared" si="3"/>
        <v>1000</v>
      </c>
      <c r="AG6" s="25">
        <f t="shared" si="3"/>
        <v>1000</v>
      </c>
      <c r="AH6" s="25">
        <f t="shared" si="3"/>
        <v>200</v>
      </c>
      <c r="AI6" s="25">
        <f t="shared" si="3"/>
        <v>0</v>
      </c>
      <c r="AJ6" s="25">
        <f t="shared" si="3"/>
        <v>0</v>
      </c>
      <c r="AK6" s="25">
        <f t="shared" si="3"/>
        <v>0</v>
      </c>
      <c r="AL6" s="25">
        <f t="shared" si="3"/>
        <v>0</v>
      </c>
      <c r="AM6" s="25">
        <f t="shared" si="3"/>
        <v>0</v>
      </c>
      <c r="AN6" s="25">
        <f t="shared" si="3"/>
        <v>0</v>
      </c>
      <c r="AO6" s="25">
        <f t="shared" si="3"/>
        <v>0</v>
      </c>
      <c r="AP6" s="25">
        <f t="shared" si="3"/>
        <v>800</v>
      </c>
      <c r="AQ6" s="25">
        <f t="shared" si="3"/>
        <v>200</v>
      </c>
      <c r="AR6" s="25">
        <f t="shared" si="3"/>
        <v>200</v>
      </c>
      <c r="AS6" s="25">
        <f t="shared" si="3"/>
        <v>0</v>
      </c>
      <c r="AT6" s="25">
        <f t="shared" si="3"/>
        <v>0</v>
      </c>
      <c r="AU6" s="25">
        <f t="shared" si="3"/>
        <v>0</v>
      </c>
      <c r="AV6" s="25">
        <f t="shared" si="3"/>
        <v>0</v>
      </c>
      <c r="AW6" s="25">
        <f t="shared" si="3"/>
        <v>0</v>
      </c>
      <c r="AX6" s="30"/>
      <c r="AY6" s="29"/>
      <c r="AZ6" s="37"/>
      <c r="BB6" s="10">
        <f t="shared" si="1"/>
        <v>1400</v>
      </c>
    </row>
    <row r="7" spans="1:54" ht="24" customHeight="1" x14ac:dyDescent="0.2">
      <c r="A7" s="32"/>
      <c r="B7" s="33"/>
      <c r="C7" s="33"/>
      <c r="D7" s="34"/>
      <c r="E7" s="32"/>
      <c r="F7" s="21"/>
      <c r="G7" s="22" t="s">
        <v>37</v>
      </c>
      <c r="H7" s="23">
        <f>+J7/$J$11</f>
        <v>3.7215596718261018E-3</v>
      </c>
      <c r="I7" s="24" t="s">
        <v>38</v>
      </c>
      <c r="J7" s="25">
        <f t="shared" si="2"/>
        <v>44</v>
      </c>
      <c r="K7" s="26">
        <f>+L7+V7+AF7+AP7</f>
        <v>5000</v>
      </c>
      <c r="L7" s="27">
        <v>2000</v>
      </c>
      <c r="M7" s="28">
        <f>SUM(N7:U7)</f>
        <v>14</v>
      </c>
      <c r="N7" s="29">
        <v>14</v>
      </c>
      <c r="O7" s="29"/>
      <c r="P7" s="29"/>
      <c r="Q7" s="29"/>
      <c r="R7" s="29"/>
      <c r="S7" s="29"/>
      <c r="T7" s="29"/>
      <c r="U7" s="29"/>
      <c r="V7" s="29">
        <v>2000</v>
      </c>
      <c r="W7" s="28">
        <f>SUM(X7:AE7)</f>
        <v>20</v>
      </c>
      <c r="X7" s="29">
        <v>20</v>
      </c>
      <c r="Y7" s="29"/>
      <c r="Z7" s="29"/>
      <c r="AA7" s="29"/>
      <c r="AB7" s="29"/>
      <c r="AC7" s="29"/>
      <c r="AD7" s="29"/>
      <c r="AE7" s="29"/>
      <c r="AF7" s="29">
        <v>1000</v>
      </c>
      <c r="AG7" s="28">
        <f>SUM(AH7:AP7)</f>
        <v>10</v>
      </c>
      <c r="AH7" s="29">
        <v>10</v>
      </c>
      <c r="AI7" s="29"/>
      <c r="AJ7" s="29"/>
      <c r="AK7" s="29"/>
      <c r="AL7" s="29"/>
      <c r="AM7" s="29"/>
      <c r="AN7" s="29"/>
      <c r="AO7" s="29"/>
      <c r="AP7" s="29"/>
      <c r="AQ7" s="28">
        <f>SUM(AR7:AY7)</f>
        <v>0</v>
      </c>
      <c r="AR7" s="30"/>
      <c r="AS7" s="30"/>
      <c r="AT7" s="30"/>
      <c r="AU7" s="29"/>
      <c r="AV7" s="29"/>
      <c r="AW7" s="30"/>
      <c r="AX7" s="30"/>
      <c r="AY7" s="29"/>
      <c r="AZ7" s="31" t="s">
        <v>32</v>
      </c>
      <c r="BB7" s="10">
        <f t="shared" si="1"/>
        <v>44</v>
      </c>
    </row>
    <row r="8" spans="1:54" ht="60" x14ac:dyDescent="0.2">
      <c r="A8" s="32"/>
      <c r="B8" s="33"/>
      <c r="C8" s="33"/>
      <c r="D8" s="34"/>
      <c r="E8" s="32"/>
      <c r="F8" s="21"/>
      <c r="G8" s="35"/>
      <c r="H8" s="36"/>
      <c r="I8" s="24" t="s">
        <v>39</v>
      </c>
      <c r="J8" s="25"/>
      <c r="K8" s="25">
        <f t="shared" ref="K8:AW8" si="4">+K7*20%</f>
        <v>1000</v>
      </c>
      <c r="L8" s="25">
        <f t="shared" si="4"/>
        <v>400</v>
      </c>
      <c r="M8" s="25">
        <f t="shared" si="4"/>
        <v>2.8000000000000003</v>
      </c>
      <c r="N8" s="25">
        <f t="shared" si="4"/>
        <v>2.8000000000000003</v>
      </c>
      <c r="O8" s="25">
        <f t="shared" si="4"/>
        <v>0</v>
      </c>
      <c r="P8" s="25">
        <f t="shared" si="4"/>
        <v>0</v>
      </c>
      <c r="Q8" s="25">
        <f t="shared" si="4"/>
        <v>0</v>
      </c>
      <c r="R8" s="25">
        <f t="shared" si="4"/>
        <v>0</v>
      </c>
      <c r="S8" s="25">
        <f t="shared" si="4"/>
        <v>0</v>
      </c>
      <c r="T8" s="25">
        <f t="shared" si="4"/>
        <v>0</v>
      </c>
      <c r="U8" s="25">
        <f t="shared" si="4"/>
        <v>0</v>
      </c>
      <c r="V8" s="25">
        <f t="shared" si="4"/>
        <v>400</v>
      </c>
      <c r="W8" s="25">
        <f t="shared" si="4"/>
        <v>4</v>
      </c>
      <c r="X8" s="25">
        <f t="shared" si="4"/>
        <v>4</v>
      </c>
      <c r="Y8" s="25">
        <f t="shared" si="4"/>
        <v>0</v>
      </c>
      <c r="Z8" s="25">
        <f t="shared" si="4"/>
        <v>0</v>
      </c>
      <c r="AA8" s="25">
        <f t="shared" si="4"/>
        <v>0</v>
      </c>
      <c r="AB8" s="25">
        <f t="shared" si="4"/>
        <v>0</v>
      </c>
      <c r="AC8" s="25">
        <f t="shared" si="4"/>
        <v>0</v>
      </c>
      <c r="AD8" s="25">
        <f t="shared" si="4"/>
        <v>0</v>
      </c>
      <c r="AE8" s="25">
        <f t="shared" si="4"/>
        <v>0</v>
      </c>
      <c r="AF8" s="25">
        <f t="shared" si="4"/>
        <v>200</v>
      </c>
      <c r="AG8" s="25">
        <f t="shared" si="4"/>
        <v>2</v>
      </c>
      <c r="AH8" s="25">
        <f t="shared" si="4"/>
        <v>2</v>
      </c>
      <c r="AI8" s="25">
        <f t="shared" si="4"/>
        <v>0</v>
      </c>
      <c r="AJ8" s="25">
        <f t="shared" si="4"/>
        <v>0</v>
      </c>
      <c r="AK8" s="25">
        <f t="shared" si="4"/>
        <v>0</v>
      </c>
      <c r="AL8" s="25">
        <f t="shared" si="4"/>
        <v>0</v>
      </c>
      <c r="AM8" s="25">
        <f t="shared" si="4"/>
        <v>0</v>
      </c>
      <c r="AN8" s="25">
        <f t="shared" si="4"/>
        <v>0</v>
      </c>
      <c r="AO8" s="25">
        <f t="shared" si="4"/>
        <v>0</v>
      </c>
      <c r="AP8" s="25">
        <f t="shared" si="4"/>
        <v>0</v>
      </c>
      <c r="AQ8" s="25">
        <f t="shared" si="4"/>
        <v>0</v>
      </c>
      <c r="AR8" s="25">
        <f t="shared" si="4"/>
        <v>0</v>
      </c>
      <c r="AS8" s="25">
        <f t="shared" si="4"/>
        <v>0</v>
      </c>
      <c r="AT8" s="25">
        <f t="shared" si="4"/>
        <v>0</v>
      </c>
      <c r="AU8" s="25">
        <f t="shared" si="4"/>
        <v>0</v>
      </c>
      <c r="AV8" s="25">
        <f t="shared" si="4"/>
        <v>0</v>
      </c>
      <c r="AW8" s="25">
        <f t="shared" si="4"/>
        <v>0</v>
      </c>
      <c r="AX8" s="30"/>
      <c r="AY8" s="29"/>
      <c r="AZ8" s="37"/>
      <c r="BB8" s="10">
        <f t="shared" si="1"/>
        <v>8.8000000000000007</v>
      </c>
    </row>
    <row r="9" spans="1:54" ht="36" x14ac:dyDescent="0.2">
      <c r="A9" s="32"/>
      <c r="B9" s="33"/>
      <c r="C9" s="33"/>
      <c r="D9" s="34"/>
      <c r="E9" s="32"/>
      <c r="F9" s="21"/>
      <c r="G9" s="22" t="s">
        <v>40</v>
      </c>
      <c r="H9" s="23">
        <f>+J9/$J$11</f>
        <v>4.3982068848853931E-2</v>
      </c>
      <c r="I9" s="38" t="s">
        <v>41</v>
      </c>
      <c r="J9" s="25">
        <f t="shared" si="2"/>
        <v>520</v>
      </c>
      <c r="K9" s="26">
        <f>+L9+V9+AF9+AP9</f>
        <v>4</v>
      </c>
      <c r="L9" s="27">
        <v>1</v>
      </c>
      <c r="M9" s="28">
        <f>SUM(N9:U9)</f>
        <v>129</v>
      </c>
      <c r="N9" s="29">
        <v>129</v>
      </c>
      <c r="O9" s="29"/>
      <c r="P9" s="29"/>
      <c r="Q9" s="29"/>
      <c r="R9" s="29"/>
      <c r="S9" s="29"/>
      <c r="T9" s="29"/>
      <c r="U9" s="29"/>
      <c r="V9" s="29">
        <v>1</v>
      </c>
      <c r="W9" s="28">
        <f>SUM(X9:AE9)</f>
        <v>130</v>
      </c>
      <c r="X9" s="29">
        <v>130</v>
      </c>
      <c r="Y9" s="29"/>
      <c r="Z9" s="29"/>
      <c r="AA9" s="29"/>
      <c r="AB9" s="29"/>
      <c r="AC9" s="29"/>
      <c r="AD9" s="29"/>
      <c r="AE9" s="29"/>
      <c r="AF9" s="29">
        <v>1</v>
      </c>
      <c r="AG9" s="28">
        <f>SUM(AH9:AP9)</f>
        <v>131</v>
      </c>
      <c r="AH9" s="29">
        <v>130</v>
      </c>
      <c r="AI9" s="29"/>
      <c r="AJ9" s="29"/>
      <c r="AK9" s="29"/>
      <c r="AL9" s="29"/>
      <c r="AM9" s="29"/>
      <c r="AN9" s="29"/>
      <c r="AO9" s="29"/>
      <c r="AP9" s="29">
        <v>1</v>
      </c>
      <c r="AQ9" s="28">
        <f>SUM(AR9:AY9)</f>
        <v>130</v>
      </c>
      <c r="AR9" s="30">
        <v>130</v>
      </c>
      <c r="AS9" s="30"/>
      <c r="AT9" s="30"/>
      <c r="AU9" s="29"/>
      <c r="AV9" s="29"/>
      <c r="AW9" s="30"/>
      <c r="AX9" s="30"/>
      <c r="AY9" s="29"/>
      <c r="AZ9" s="31" t="s">
        <v>32</v>
      </c>
      <c r="BB9" s="10">
        <f t="shared" si="1"/>
        <v>520</v>
      </c>
    </row>
    <row r="10" spans="1:54" ht="59.25" customHeight="1" x14ac:dyDescent="0.2">
      <c r="A10" s="32"/>
      <c r="B10" s="33"/>
      <c r="C10" s="33"/>
      <c r="D10" s="34"/>
      <c r="E10" s="39"/>
      <c r="F10" s="40"/>
      <c r="G10" s="35"/>
      <c r="H10" s="36"/>
      <c r="I10" s="38" t="s">
        <v>42</v>
      </c>
      <c r="J10" s="25"/>
      <c r="K10" s="25">
        <f t="shared" ref="K10:AW10" si="5">+K9*20%</f>
        <v>0.8</v>
      </c>
      <c r="L10" s="25">
        <f t="shared" si="5"/>
        <v>0.2</v>
      </c>
      <c r="M10" s="25">
        <f t="shared" si="5"/>
        <v>25.8</v>
      </c>
      <c r="N10" s="25">
        <f t="shared" si="5"/>
        <v>25.8</v>
      </c>
      <c r="O10" s="25">
        <f t="shared" si="5"/>
        <v>0</v>
      </c>
      <c r="P10" s="25">
        <f t="shared" si="5"/>
        <v>0</v>
      </c>
      <c r="Q10" s="25">
        <f t="shared" si="5"/>
        <v>0</v>
      </c>
      <c r="R10" s="25">
        <f t="shared" si="5"/>
        <v>0</v>
      </c>
      <c r="S10" s="25">
        <f t="shared" si="5"/>
        <v>0</v>
      </c>
      <c r="T10" s="25">
        <f t="shared" si="5"/>
        <v>0</v>
      </c>
      <c r="U10" s="25">
        <f t="shared" si="5"/>
        <v>0</v>
      </c>
      <c r="V10" s="25">
        <f t="shared" si="5"/>
        <v>0.2</v>
      </c>
      <c r="W10" s="25">
        <f t="shared" si="5"/>
        <v>26</v>
      </c>
      <c r="X10" s="25">
        <f t="shared" si="5"/>
        <v>26</v>
      </c>
      <c r="Y10" s="25">
        <f t="shared" si="5"/>
        <v>0</v>
      </c>
      <c r="Z10" s="25">
        <f t="shared" si="5"/>
        <v>0</v>
      </c>
      <c r="AA10" s="25">
        <f t="shared" si="5"/>
        <v>0</v>
      </c>
      <c r="AB10" s="25">
        <f t="shared" si="5"/>
        <v>0</v>
      </c>
      <c r="AC10" s="25">
        <f t="shared" si="5"/>
        <v>0</v>
      </c>
      <c r="AD10" s="25">
        <f t="shared" si="5"/>
        <v>0</v>
      </c>
      <c r="AE10" s="25">
        <f t="shared" si="5"/>
        <v>0</v>
      </c>
      <c r="AF10" s="25">
        <f t="shared" si="5"/>
        <v>0.2</v>
      </c>
      <c r="AG10" s="25">
        <f t="shared" si="5"/>
        <v>26.200000000000003</v>
      </c>
      <c r="AH10" s="25">
        <f t="shared" si="5"/>
        <v>26</v>
      </c>
      <c r="AI10" s="25">
        <f t="shared" si="5"/>
        <v>0</v>
      </c>
      <c r="AJ10" s="25">
        <f t="shared" si="5"/>
        <v>0</v>
      </c>
      <c r="AK10" s="25">
        <f t="shared" si="5"/>
        <v>0</v>
      </c>
      <c r="AL10" s="25">
        <f t="shared" si="5"/>
        <v>0</v>
      </c>
      <c r="AM10" s="25">
        <f t="shared" si="5"/>
        <v>0</v>
      </c>
      <c r="AN10" s="25">
        <f t="shared" si="5"/>
        <v>0</v>
      </c>
      <c r="AO10" s="25">
        <f t="shared" si="5"/>
        <v>0</v>
      </c>
      <c r="AP10" s="25">
        <f t="shared" si="5"/>
        <v>0.2</v>
      </c>
      <c r="AQ10" s="25">
        <f t="shared" si="5"/>
        <v>26</v>
      </c>
      <c r="AR10" s="25">
        <f t="shared" si="5"/>
        <v>26</v>
      </c>
      <c r="AS10" s="25">
        <f t="shared" si="5"/>
        <v>0</v>
      </c>
      <c r="AT10" s="25">
        <f t="shared" si="5"/>
        <v>0</v>
      </c>
      <c r="AU10" s="25">
        <f t="shared" si="5"/>
        <v>0</v>
      </c>
      <c r="AV10" s="25">
        <f t="shared" si="5"/>
        <v>0</v>
      </c>
      <c r="AW10" s="25">
        <f t="shared" si="5"/>
        <v>0</v>
      </c>
      <c r="AX10" s="30"/>
      <c r="AY10" s="29"/>
      <c r="AZ10" s="37"/>
      <c r="BB10" s="10">
        <f t="shared" si="1"/>
        <v>104</v>
      </c>
    </row>
    <row r="11" spans="1:54" s="46" customFormat="1" ht="12.75" customHeight="1" x14ac:dyDescent="0.2">
      <c r="A11" s="32"/>
      <c r="B11" s="33"/>
      <c r="C11" s="33"/>
      <c r="D11" s="34"/>
      <c r="E11" s="41" t="s">
        <v>43</v>
      </c>
      <c r="F11" s="42"/>
      <c r="G11" s="43"/>
      <c r="H11" s="44">
        <f>SUM(H3:H10)</f>
        <v>1</v>
      </c>
      <c r="I11" s="45"/>
      <c r="J11" s="25">
        <f>+J9+J7+J5+J3</f>
        <v>11823</v>
      </c>
      <c r="K11" s="25">
        <f t="shared" ref="K11:AZ11" si="6">SUM(K3:K9)</f>
        <v>46804</v>
      </c>
      <c r="L11" s="25">
        <f t="shared" si="6"/>
        <v>9601</v>
      </c>
      <c r="M11" s="25">
        <f t="shared" si="6"/>
        <v>936.59999999999991</v>
      </c>
      <c r="N11" s="25">
        <f t="shared" si="6"/>
        <v>936.59999999999991</v>
      </c>
      <c r="O11" s="25">
        <f t="shared" si="6"/>
        <v>0</v>
      </c>
      <c r="P11" s="25">
        <f t="shared" si="6"/>
        <v>0</v>
      </c>
      <c r="Q11" s="25">
        <f t="shared" si="6"/>
        <v>0</v>
      </c>
      <c r="R11" s="25">
        <f t="shared" si="6"/>
        <v>0</v>
      </c>
      <c r="S11" s="25">
        <f t="shared" si="6"/>
        <v>0</v>
      </c>
      <c r="T11" s="25">
        <f t="shared" si="6"/>
        <v>0</v>
      </c>
      <c r="U11" s="25">
        <f t="shared" si="6"/>
        <v>0</v>
      </c>
      <c r="V11" s="25">
        <f t="shared" si="6"/>
        <v>15601</v>
      </c>
      <c r="W11" s="25">
        <f t="shared" si="6"/>
        <v>2194</v>
      </c>
      <c r="X11" s="25">
        <f t="shared" si="6"/>
        <v>2194</v>
      </c>
      <c r="Y11" s="25">
        <f t="shared" si="6"/>
        <v>0</v>
      </c>
      <c r="Z11" s="25">
        <f t="shared" si="6"/>
        <v>0</v>
      </c>
      <c r="AA11" s="25">
        <f t="shared" si="6"/>
        <v>0</v>
      </c>
      <c r="AB11" s="25">
        <f t="shared" si="6"/>
        <v>0</v>
      </c>
      <c r="AC11" s="25">
        <f t="shared" si="6"/>
        <v>0</v>
      </c>
      <c r="AD11" s="25">
        <f t="shared" si="6"/>
        <v>0</v>
      </c>
      <c r="AE11" s="25">
        <f t="shared" si="6"/>
        <v>0</v>
      </c>
      <c r="AF11" s="25">
        <f t="shared" si="6"/>
        <v>14401</v>
      </c>
      <c r="AG11" s="25">
        <f t="shared" si="6"/>
        <v>9383</v>
      </c>
      <c r="AH11" s="25">
        <f t="shared" si="6"/>
        <v>2182</v>
      </c>
      <c r="AI11" s="25">
        <f t="shared" si="6"/>
        <v>0</v>
      </c>
      <c r="AJ11" s="25">
        <f t="shared" si="6"/>
        <v>0</v>
      </c>
      <c r="AK11" s="25">
        <f t="shared" si="6"/>
        <v>0</v>
      </c>
      <c r="AL11" s="25">
        <f t="shared" si="6"/>
        <v>0</v>
      </c>
      <c r="AM11" s="25">
        <f t="shared" si="6"/>
        <v>0</v>
      </c>
      <c r="AN11" s="25">
        <f t="shared" si="6"/>
        <v>0</v>
      </c>
      <c r="AO11" s="25">
        <f t="shared" si="6"/>
        <v>0</v>
      </c>
      <c r="AP11" s="25">
        <f t="shared" si="6"/>
        <v>7201</v>
      </c>
      <c r="AQ11" s="25">
        <f t="shared" si="6"/>
        <v>1570</v>
      </c>
      <c r="AR11" s="25">
        <f t="shared" si="6"/>
        <v>1570</v>
      </c>
      <c r="AS11" s="25">
        <f t="shared" si="6"/>
        <v>0</v>
      </c>
      <c r="AT11" s="25">
        <f t="shared" si="6"/>
        <v>0</v>
      </c>
      <c r="AU11" s="25">
        <f t="shared" si="6"/>
        <v>0</v>
      </c>
      <c r="AV11" s="25">
        <f t="shared" si="6"/>
        <v>0</v>
      </c>
      <c r="AW11" s="25">
        <f t="shared" si="6"/>
        <v>0</v>
      </c>
      <c r="AX11" s="25">
        <f t="shared" si="6"/>
        <v>0</v>
      </c>
      <c r="AY11" s="25">
        <f t="shared" si="6"/>
        <v>0</v>
      </c>
      <c r="AZ11" s="25">
        <f t="shared" si="6"/>
        <v>0</v>
      </c>
      <c r="BB11" s="10"/>
    </row>
    <row r="12" spans="1:54" ht="60" x14ac:dyDescent="0.2">
      <c r="A12" s="32"/>
      <c r="B12" s="33"/>
      <c r="C12" s="33"/>
      <c r="D12" s="34"/>
      <c r="E12" s="18" t="s">
        <v>44</v>
      </c>
      <c r="F12" s="20">
        <f>+J26/J27</f>
        <v>0.53292774463714299</v>
      </c>
      <c r="G12" s="22" t="s">
        <v>45</v>
      </c>
      <c r="H12" s="23">
        <f>+J12/$J$26</f>
        <v>0.323943661971831</v>
      </c>
      <c r="I12" s="24" t="s">
        <v>46</v>
      </c>
      <c r="J12" s="25">
        <f t="shared" si="2"/>
        <v>4370</v>
      </c>
      <c r="K12" s="26">
        <f t="shared" ref="K12:K24" si="7">+L12+V12+AF12+AP12</f>
        <v>30000</v>
      </c>
      <c r="L12" s="27">
        <v>8000</v>
      </c>
      <c r="M12" s="28">
        <f t="shared" ref="M12:M91" si="8">SUM(N12:U12)</f>
        <v>1270</v>
      </c>
      <c r="N12" s="29">
        <v>1270</v>
      </c>
      <c r="O12" s="29"/>
      <c r="P12" s="29"/>
      <c r="Q12" s="29"/>
      <c r="R12" s="29"/>
      <c r="S12" s="29"/>
      <c r="T12" s="29"/>
      <c r="U12" s="29"/>
      <c r="V12" s="29">
        <v>10000</v>
      </c>
      <c r="W12" s="28">
        <f t="shared" ref="W12:W25" si="9">SUM(X12:AE12)</f>
        <v>1400</v>
      </c>
      <c r="X12" s="29">
        <v>1400</v>
      </c>
      <c r="Y12" s="29"/>
      <c r="Z12" s="29"/>
      <c r="AA12" s="29"/>
      <c r="AB12" s="29"/>
      <c r="AC12" s="29"/>
      <c r="AD12" s="29"/>
      <c r="AE12" s="29"/>
      <c r="AF12" s="29">
        <v>10000</v>
      </c>
      <c r="AG12" s="28">
        <f t="shared" ref="AG12:AG25" si="10">SUM(AH12:AO12)</f>
        <v>1400</v>
      </c>
      <c r="AH12" s="29">
        <v>1400</v>
      </c>
      <c r="AI12" s="29"/>
      <c r="AJ12" s="29"/>
      <c r="AK12" s="29"/>
      <c r="AL12" s="29"/>
      <c r="AM12" s="29"/>
      <c r="AN12" s="29"/>
      <c r="AO12" s="29"/>
      <c r="AP12" s="29">
        <v>2000</v>
      </c>
      <c r="AQ12" s="28">
        <f t="shared" ref="AQ12:AQ25" si="11">SUM(AR12:AY12)</f>
        <v>300</v>
      </c>
      <c r="AR12" s="30">
        <v>300</v>
      </c>
      <c r="AS12" s="30"/>
      <c r="AT12" s="30"/>
      <c r="AU12" s="29"/>
      <c r="AV12" s="29"/>
      <c r="AW12" s="30"/>
      <c r="AX12" s="30"/>
      <c r="AY12" s="29"/>
      <c r="AZ12" s="31" t="s">
        <v>32</v>
      </c>
      <c r="BB12" s="10">
        <f t="shared" si="1"/>
        <v>4370</v>
      </c>
    </row>
    <row r="13" spans="1:54" ht="84" x14ac:dyDescent="0.2">
      <c r="A13" s="32"/>
      <c r="B13" s="33"/>
      <c r="C13" s="33"/>
      <c r="D13" s="34"/>
      <c r="E13" s="32"/>
      <c r="F13" s="34"/>
      <c r="G13" s="35"/>
      <c r="H13" s="36"/>
      <c r="I13" s="24" t="s">
        <v>47</v>
      </c>
      <c r="J13" s="25"/>
      <c r="K13" s="25">
        <f t="shared" ref="K13:AY13" si="12">+K12*20%</f>
        <v>6000</v>
      </c>
      <c r="L13" s="25">
        <f t="shared" si="12"/>
        <v>1600</v>
      </c>
      <c r="M13" s="25">
        <f t="shared" si="12"/>
        <v>254</v>
      </c>
      <c r="N13" s="25">
        <f t="shared" si="12"/>
        <v>254</v>
      </c>
      <c r="O13" s="25">
        <f t="shared" si="12"/>
        <v>0</v>
      </c>
      <c r="P13" s="25">
        <f t="shared" si="12"/>
        <v>0</v>
      </c>
      <c r="Q13" s="25">
        <f t="shared" si="12"/>
        <v>0</v>
      </c>
      <c r="R13" s="25">
        <f t="shared" si="12"/>
        <v>0</v>
      </c>
      <c r="S13" s="25">
        <f t="shared" si="12"/>
        <v>0</v>
      </c>
      <c r="T13" s="25">
        <f t="shared" si="12"/>
        <v>0</v>
      </c>
      <c r="U13" s="25">
        <f t="shared" si="12"/>
        <v>0</v>
      </c>
      <c r="V13" s="25">
        <f t="shared" si="12"/>
        <v>2000</v>
      </c>
      <c r="W13" s="25">
        <f t="shared" si="12"/>
        <v>280</v>
      </c>
      <c r="X13" s="25">
        <f t="shared" si="12"/>
        <v>280</v>
      </c>
      <c r="Y13" s="25">
        <f t="shared" si="12"/>
        <v>0</v>
      </c>
      <c r="Z13" s="25">
        <f t="shared" si="12"/>
        <v>0</v>
      </c>
      <c r="AA13" s="25">
        <f t="shared" si="12"/>
        <v>0</v>
      </c>
      <c r="AB13" s="25">
        <f t="shared" si="12"/>
        <v>0</v>
      </c>
      <c r="AC13" s="25">
        <f t="shared" si="12"/>
        <v>0</v>
      </c>
      <c r="AD13" s="25">
        <f t="shared" si="12"/>
        <v>0</v>
      </c>
      <c r="AE13" s="25">
        <f t="shared" si="12"/>
        <v>0</v>
      </c>
      <c r="AF13" s="25">
        <f t="shared" si="12"/>
        <v>2000</v>
      </c>
      <c r="AG13" s="25">
        <f t="shared" si="12"/>
        <v>280</v>
      </c>
      <c r="AH13" s="25">
        <f t="shared" si="12"/>
        <v>280</v>
      </c>
      <c r="AI13" s="25">
        <f t="shared" si="12"/>
        <v>0</v>
      </c>
      <c r="AJ13" s="25">
        <f t="shared" si="12"/>
        <v>0</v>
      </c>
      <c r="AK13" s="25">
        <f t="shared" si="12"/>
        <v>0</v>
      </c>
      <c r="AL13" s="25">
        <f t="shared" si="12"/>
        <v>0</v>
      </c>
      <c r="AM13" s="25">
        <f t="shared" si="12"/>
        <v>0</v>
      </c>
      <c r="AN13" s="25">
        <f t="shared" si="12"/>
        <v>0</v>
      </c>
      <c r="AO13" s="25">
        <f t="shared" si="12"/>
        <v>0</v>
      </c>
      <c r="AP13" s="25">
        <f t="shared" si="12"/>
        <v>400</v>
      </c>
      <c r="AQ13" s="25">
        <f t="shared" si="12"/>
        <v>60</v>
      </c>
      <c r="AR13" s="25">
        <f t="shared" si="12"/>
        <v>60</v>
      </c>
      <c r="AS13" s="25">
        <f t="shared" si="12"/>
        <v>0</v>
      </c>
      <c r="AT13" s="25">
        <f t="shared" si="12"/>
        <v>0</v>
      </c>
      <c r="AU13" s="25">
        <f t="shared" si="12"/>
        <v>0</v>
      </c>
      <c r="AV13" s="25">
        <f t="shared" si="12"/>
        <v>0</v>
      </c>
      <c r="AW13" s="25">
        <f t="shared" si="12"/>
        <v>0</v>
      </c>
      <c r="AX13" s="25">
        <f t="shared" si="12"/>
        <v>0</v>
      </c>
      <c r="AY13" s="25">
        <f t="shared" si="12"/>
        <v>0</v>
      </c>
      <c r="AZ13" s="37"/>
      <c r="BB13" s="10">
        <f t="shared" si="1"/>
        <v>874</v>
      </c>
    </row>
    <row r="14" spans="1:54" ht="67.5" customHeight="1" x14ac:dyDescent="0.2">
      <c r="A14" s="32"/>
      <c r="B14" s="33"/>
      <c r="C14" s="33"/>
      <c r="D14" s="34"/>
      <c r="E14" s="32"/>
      <c r="F14" s="34"/>
      <c r="G14" s="22" t="s">
        <v>48</v>
      </c>
      <c r="H14" s="23">
        <f>+J14/$J$26</f>
        <v>1.1860637509266123E-2</v>
      </c>
      <c r="I14" s="24" t="s">
        <v>49</v>
      </c>
      <c r="J14" s="25">
        <f t="shared" si="2"/>
        <v>160</v>
      </c>
      <c r="K14" s="26">
        <f t="shared" si="7"/>
        <v>25</v>
      </c>
      <c r="L14" s="27">
        <v>10</v>
      </c>
      <c r="M14" s="28">
        <f t="shared" si="8"/>
        <v>60</v>
      </c>
      <c r="N14" s="29">
        <v>60</v>
      </c>
      <c r="O14" s="29"/>
      <c r="P14" s="29"/>
      <c r="Q14" s="29"/>
      <c r="R14" s="29"/>
      <c r="S14" s="29"/>
      <c r="T14" s="29"/>
      <c r="U14" s="29"/>
      <c r="V14" s="29">
        <v>15</v>
      </c>
      <c r="W14" s="28">
        <f t="shared" si="9"/>
        <v>100</v>
      </c>
      <c r="X14" s="29">
        <v>100</v>
      </c>
      <c r="Y14" s="29"/>
      <c r="Z14" s="29"/>
      <c r="AA14" s="29"/>
      <c r="AB14" s="29"/>
      <c r="AC14" s="29"/>
      <c r="AD14" s="29"/>
      <c r="AE14" s="29"/>
      <c r="AF14" s="29"/>
      <c r="AG14" s="28">
        <f t="shared" si="10"/>
        <v>0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8">
        <f t="shared" si="11"/>
        <v>0</v>
      </c>
      <c r="AR14" s="30"/>
      <c r="AS14" s="30"/>
      <c r="AT14" s="30"/>
      <c r="AU14" s="29"/>
      <c r="AV14" s="29"/>
      <c r="AW14" s="30"/>
      <c r="AX14" s="30"/>
      <c r="AY14" s="29"/>
      <c r="AZ14" s="31" t="s">
        <v>32</v>
      </c>
      <c r="BB14" s="10">
        <f t="shared" si="1"/>
        <v>160</v>
      </c>
    </row>
    <row r="15" spans="1:54" ht="48" x14ac:dyDescent="0.2">
      <c r="A15" s="32"/>
      <c r="B15" s="33"/>
      <c r="C15" s="33"/>
      <c r="D15" s="34"/>
      <c r="E15" s="32"/>
      <c r="F15" s="34"/>
      <c r="G15" s="35"/>
      <c r="H15" s="36"/>
      <c r="I15" s="24" t="s">
        <v>50</v>
      </c>
      <c r="J15" s="25"/>
      <c r="K15" s="25">
        <f t="shared" ref="K15:AW15" si="13">+K14*20%</f>
        <v>5</v>
      </c>
      <c r="L15" s="25">
        <f t="shared" si="13"/>
        <v>2</v>
      </c>
      <c r="M15" s="25">
        <f t="shared" si="13"/>
        <v>12</v>
      </c>
      <c r="N15" s="25">
        <f t="shared" si="13"/>
        <v>12</v>
      </c>
      <c r="O15" s="25">
        <f t="shared" si="13"/>
        <v>0</v>
      </c>
      <c r="P15" s="25">
        <f t="shared" si="13"/>
        <v>0</v>
      </c>
      <c r="Q15" s="25">
        <f t="shared" si="13"/>
        <v>0</v>
      </c>
      <c r="R15" s="25">
        <f t="shared" si="13"/>
        <v>0</v>
      </c>
      <c r="S15" s="25">
        <f t="shared" si="13"/>
        <v>0</v>
      </c>
      <c r="T15" s="25">
        <f t="shared" si="13"/>
        <v>0</v>
      </c>
      <c r="U15" s="25">
        <f t="shared" si="13"/>
        <v>0</v>
      </c>
      <c r="V15" s="25">
        <f t="shared" si="13"/>
        <v>3</v>
      </c>
      <c r="W15" s="25">
        <f t="shared" si="13"/>
        <v>20</v>
      </c>
      <c r="X15" s="25">
        <f t="shared" si="13"/>
        <v>20</v>
      </c>
      <c r="Y15" s="25">
        <f t="shared" si="13"/>
        <v>0</v>
      </c>
      <c r="Z15" s="25">
        <f t="shared" si="13"/>
        <v>0</v>
      </c>
      <c r="AA15" s="25">
        <f t="shared" si="13"/>
        <v>0</v>
      </c>
      <c r="AB15" s="25">
        <f t="shared" si="13"/>
        <v>0</v>
      </c>
      <c r="AC15" s="25">
        <f t="shared" si="13"/>
        <v>0</v>
      </c>
      <c r="AD15" s="25">
        <f t="shared" si="13"/>
        <v>0</v>
      </c>
      <c r="AE15" s="25">
        <f t="shared" si="13"/>
        <v>0</v>
      </c>
      <c r="AF15" s="25">
        <f t="shared" si="13"/>
        <v>0</v>
      </c>
      <c r="AG15" s="25">
        <f t="shared" si="13"/>
        <v>0</v>
      </c>
      <c r="AH15" s="25">
        <f t="shared" si="13"/>
        <v>0</v>
      </c>
      <c r="AI15" s="25">
        <f t="shared" si="13"/>
        <v>0</v>
      </c>
      <c r="AJ15" s="25">
        <f t="shared" si="13"/>
        <v>0</v>
      </c>
      <c r="AK15" s="25">
        <f t="shared" si="13"/>
        <v>0</v>
      </c>
      <c r="AL15" s="25">
        <f t="shared" si="13"/>
        <v>0</v>
      </c>
      <c r="AM15" s="25">
        <f t="shared" si="13"/>
        <v>0</v>
      </c>
      <c r="AN15" s="25">
        <f t="shared" si="13"/>
        <v>0</v>
      </c>
      <c r="AO15" s="25">
        <f t="shared" si="13"/>
        <v>0</v>
      </c>
      <c r="AP15" s="25">
        <f t="shared" si="13"/>
        <v>0</v>
      </c>
      <c r="AQ15" s="25">
        <f t="shared" si="13"/>
        <v>0</v>
      </c>
      <c r="AR15" s="25">
        <f t="shared" si="13"/>
        <v>0</v>
      </c>
      <c r="AS15" s="25">
        <f t="shared" si="13"/>
        <v>0</v>
      </c>
      <c r="AT15" s="25">
        <f t="shared" si="13"/>
        <v>0</v>
      </c>
      <c r="AU15" s="25">
        <f t="shared" si="13"/>
        <v>0</v>
      </c>
      <c r="AV15" s="25">
        <f t="shared" si="13"/>
        <v>0</v>
      </c>
      <c r="AW15" s="25">
        <f t="shared" si="13"/>
        <v>0</v>
      </c>
      <c r="AX15" s="30"/>
      <c r="AY15" s="29"/>
      <c r="AZ15" s="37"/>
      <c r="BB15" s="10">
        <f t="shared" si="1"/>
        <v>32</v>
      </c>
    </row>
    <row r="16" spans="1:54" ht="60" x14ac:dyDescent="0.2">
      <c r="A16" s="32"/>
      <c r="B16" s="33"/>
      <c r="C16" s="33"/>
      <c r="D16" s="34"/>
      <c r="E16" s="32"/>
      <c r="F16" s="34"/>
      <c r="G16" s="24" t="s">
        <v>51</v>
      </c>
      <c r="H16" s="47">
        <f>+J16/$J$26</f>
        <v>5.1890289103039292E-2</v>
      </c>
      <c r="I16" s="24" t="s">
        <v>52</v>
      </c>
      <c r="J16" s="25">
        <f t="shared" si="2"/>
        <v>700</v>
      </c>
      <c r="K16" s="26">
        <f t="shared" si="7"/>
        <v>1</v>
      </c>
      <c r="L16" s="27"/>
      <c r="M16" s="28">
        <f t="shared" si="8"/>
        <v>0</v>
      </c>
      <c r="N16" s="29"/>
      <c r="O16" s="29"/>
      <c r="P16" s="29"/>
      <c r="Q16" s="29"/>
      <c r="R16" s="29"/>
      <c r="S16" s="29"/>
      <c r="T16" s="29"/>
      <c r="U16" s="29"/>
      <c r="V16" s="29">
        <v>1</v>
      </c>
      <c r="W16" s="28">
        <f t="shared" si="9"/>
        <v>700</v>
      </c>
      <c r="X16" s="29">
        <v>700</v>
      </c>
      <c r="Y16" s="29"/>
      <c r="Z16" s="29"/>
      <c r="AA16" s="29"/>
      <c r="AB16" s="29"/>
      <c r="AC16" s="29"/>
      <c r="AD16" s="29"/>
      <c r="AE16" s="29"/>
      <c r="AF16" s="29"/>
      <c r="AG16" s="28">
        <f t="shared" si="10"/>
        <v>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8">
        <f t="shared" si="11"/>
        <v>0</v>
      </c>
      <c r="AR16" s="30"/>
      <c r="AS16" s="30"/>
      <c r="AT16" s="30"/>
      <c r="AU16" s="29"/>
      <c r="AV16" s="29"/>
      <c r="AW16" s="30"/>
      <c r="AX16" s="30"/>
      <c r="AY16" s="29"/>
      <c r="AZ16" s="31" t="s">
        <v>32</v>
      </c>
      <c r="BB16" s="10">
        <f t="shared" si="1"/>
        <v>700</v>
      </c>
    </row>
    <row r="17" spans="1:54" ht="38.25" customHeight="1" x14ac:dyDescent="0.2">
      <c r="A17" s="32"/>
      <c r="B17" s="33"/>
      <c r="C17" s="33"/>
      <c r="D17" s="34"/>
      <c r="E17" s="32"/>
      <c r="F17" s="34"/>
      <c r="G17" s="22" t="s">
        <v>53</v>
      </c>
      <c r="H17" s="47">
        <f>+J17/$J$26</f>
        <v>0</v>
      </c>
      <c r="I17" s="24" t="s">
        <v>54</v>
      </c>
      <c r="J17" s="25">
        <f t="shared" si="2"/>
        <v>0</v>
      </c>
      <c r="K17" s="26">
        <f t="shared" si="7"/>
        <v>1</v>
      </c>
      <c r="L17" s="27"/>
      <c r="M17" s="28">
        <f t="shared" si="8"/>
        <v>0</v>
      </c>
      <c r="N17" s="29"/>
      <c r="O17" s="29"/>
      <c r="P17" s="29"/>
      <c r="Q17" s="29"/>
      <c r="R17" s="29"/>
      <c r="S17" s="29"/>
      <c r="T17" s="29"/>
      <c r="U17" s="29"/>
      <c r="V17" s="29">
        <v>1</v>
      </c>
      <c r="W17" s="28">
        <f t="shared" si="9"/>
        <v>0</v>
      </c>
      <c r="X17" s="29"/>
      <c r="Y17" s="29"/>
      <c r="Z17" s="29"/>
      <c r="AA17" s="29"/>
      <c r="AB17" s="29"/>
      <c r="AC17" s="29"/>
      <c r="AD17" s="29"/>
      <c r="AE17" s="29"/>
      <c r="AF17" s="29"/>
      <c r="AG17" s="28">
        <f t="shared" si="10"/>
        <v>0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8">
        <f t="shared" si="11"/>
        <v>0</v>
      </c>
      <c r="AR17" s="30"/>
      <c r="AS17" s="30"/>
      <c r="AT17" s="30"/>
      <c r="AU17" s="29"/>
      <c r="AV17" s="29"/>
      <c r="AW17" s="30"/>
      <c r="AX17" s="30"/>
      <c r="AY17" s="29"/>
      <c r="AZ17" s="31" t="s">
        <v>32</v>
      </c>
      <c r="BB17" s="10">
        <f t="shared" si="1"/>
        <v>0</v>
      </c>
    </row>
    <row r="18" spans="1:54" ht="24" x14ac:dyDescent="0.2">
      <c r="A18" s="32"/>
      <c r="B18" s="33"/>
      <c r="C18" s="33"/>
      <c r="D18" s="34"/>
      <c r="E18" s="32"/>
      <c r="F18" s="34"/>
      <c r="G18" s="48"/>
      <c r="H18" s="23">
        <f>+J18/$J$26</f>
        <v>7.412898443291327E-2</v>
      </c>
      <c r="I18" s="24" t="s">
        <v>55</v>
      </c>
      <c r="J18" s="25">
        <f t="shared" si="2"/>
        <v>1000</v>
      </c>
      <c r="K18" s="26">
        <v>1</v>
      </c>
      <c r="L18" s="27"/>
      <c r="M18" s="28">
        <f t="shared" si="8"/>
        <v>0</v>
      </c>
      <c r="N18" s="29"/>
      <c r="O18" s="29"/>
      <c r="P18" s="29"/>
      <c r="Q18" s="29"/>
      <c r="R18" s="29"/>
      <c r="S18" s="29"/>
      <c r="T18" s="29"/>
      <c r="U18" s="29"/>
      <c r="V18" s="29">
        <v>1</v>
      </c>
      <c r="W18" s="28">
        <f t="shared" si="9"/>
        <v>500</v>
      </c>
      <c r="X18" s="29">
        <v>500</v>
      </c>
      <c r="Y18" s="29"/>
      <c r="Z18" s="29"/>
      <c r="AA18" s="29"/>
      <c r="AB18" s="29"/>
      <c r="AC18" s="29"/>
      <c r="AD18" s="29"/>
      <c r="AE18" s="29"/>
      <c r="AF18" s="29">
        <v>1</v>
      </c>
      <c r="AG18" s="28">
        <f t="shared" si="10"/>
        <v>500</v>
      </c>
      <c r="AH18" s="29">
        <v>500</v>
      </c>
      <c r="AI18" s="29"/>
      <c r="AJ18" s="29"/>
      <c r="AK18" s="29"/>
      <c r="AL18" s="29"/>
      <c r="AM18" s="29"/>
      <c r="AN18" s="29"/>
      <c r="AO18" s="29"/>
      <c r="AP18" s="29"/>
      <c r="AQ18" s="28">
        <f t="shared" si="11"/>
        <v>0</v>
      </c>
      <c r="AR18" s="30"/>
      <c r="AS18" s="30"/>
      <c r="AT18" s="30"/>
      <c r="AU18" s="29"/>
      <c r="AV18" s="29"/>
      <c r="AW18" s="30"/>
      <c r="AX18" s="30"/>
      <c r="AY18" s="29"/>
      <c r="AZ18" s="31" t="s">
        <v>32</v>
      </c>
      <c r="BB18" s="10">
        <f t="shared" si="1"/>
        <v>1000</v>
      </c>
    </row>
    <row r="19" spans="1:54" ht="60" x14ac:dyDescent="0.2">
      <c r="A19" s="32"/>
      <c r="B19" s="33"/>
      <c r="C19" s="33"/>
      <c r="D19" s="34"/>
      <c r="E19" s="32"/>
      <c r="F19" s="34"/>
      <c r="G19" s="35"/>
      <c r="H19" s="36"/>
      <c r="I19" s="24" t="s">
        <v>56</v>
      </c>
      <c r="J19" s="25"/>
      <c r="K19" s="25">
        <f t="shared" ref="K19:AW19" si="14">+K18*20%</f>
        <v>0.2</v>
      </c>
      <c r="L19" s="25">
        <f t="shared" si="14"/>
        <v>0</v>
      </c>
      <c r="M19" s="25">
        <f t="shared" si="14"/>
        <v>0</v>
      </c>
      <c r="N19" s="25">
        <f t="shared" si="14"/>
        <v>0</v>
      </c>
      <c r="O19" s="25">
        <f t="shared" si="14"/>
        <v>0</v>
      </c>
      <c r="P19" s="25">
        <f t="shared" si="14"/>
        <v>0</v>
      </c>
      <c r="Q19" s="25">
        <f t="shared" si="14"/>
        <v>0</v>
      </c>
      <c r="R19" s="25">
        <f t="shared" si="14"/>
        <v>0</v>
      </c>
      <c r="S19" s="25">
        <f t="shared" si="14"/>
        <v>0</v>
      </c>
      <c r="T19" s="25">
        <f t="shared" si="14"/>
        <v>0</v>
      </c>
      <c r="U19" s="25">
        <f t="shared" si="14"/>
        <v>0</v>
      </c>
      <c r="V19" s="25">
        <f t="shared" si="14"/>
        <v>0.2</v>
      </c>
      <c r="W19" s="25">
        <f t="shared" si="14"/>
        <v>100</v>
      </c>
      <c r="X19" s="25">
        <f t="shared" si="14"/>
        <v>100</v>
      </c>
      <c r="Y19" s="25">
        <f t="shared" si="14"/>
        <v>0</v>
      </c>
      <c r="Z19" s="25">
        <f t="shared" si="14"/>
        <v>0</v>
      </c>
      <c r="AA19" s="25">
        <f t="shared" si="14"/>
        <v>0</v>
      </c>
      <c r="AB19" s="25">
        <f t="shared" si="14"/>
        <v>0</v>
      </c>
      <c r="AC19" s="25">
        <f t="shared" si="14"/>
        <v>0</v>
      </c>
      <c r="AD19" s="25">
        <f t="shared" si="14"/>
        <v>0</v>
      </c>
      <c r="AE19" s="25">
        <f t="shared" si="14"/>
        <v>0</v>
      </c>
      <c r="AF19" s="25">
        <f t="shared" si="14"/>
        <v>0.2</v>
      </c>
      <c r="AG19" s="25">
        <f t="shared" si="14"/>
        <v>100</v>
      </c>
      <c r="AH19" s="25">
        <f t="shared" si="14"/>
        <v>100</v>
      </c>
      <c r="AI19" s="25">
        <f t="shared" si="14"/>
        <v>0</v>
      </c>
      <c r="AJ19" s="25">
        <f t="shared" si="14"/>
        <v>0</v>
      </c>
      <c r="AK19" s="25">
        <f t="shared" si="14"/>
        <v>0</v>
      </c>
      <c r="AL19" s="25">
        <f t="shared" si="14"/>
        <v>0</v>
      </c>
      <c r="AM19" s="25">
        <f t="shared" si="14"/>
        <v>0</v>
      </c>
      <c r="AN19" s="25">
        <f t="shared" si="14"/>
        <v>0</v>
      </c>
      <c r="AO19" s="25">
        <f t="shared" si="14"/>
        <v>0</v>
      </c>
      <c r="AP19" s="25">
        <f t="shared" si="14"/>
        <v>0</v>
      </c>
      <c r="AQ19" s="25">
        <f t="shared" si="14"/>
        <v>0</v>
      </c>
      <c r="AR19" s="25">
        <f t="shared" si="14"/>
        <v>0</v>
      </c>
      <c r="AS19" s="25">
        <f t="shared" si="14"/>
        <v>0</v>
      </c>
      <c r="AT19" s="25">
        <f t="shared" si="14"/>
        <v>0</v>
      </c>
      <c r="AU19" s="25">
        <f t="shared" si="14"/>
        <v>0</v>
      </c>
      <c r="AV19" s="25">
        <f t="shared" si="14"/>
        <v>0</v>
      </c>
      <c r="AW19" s="25">
        <f t="shared" si="14"/>
        <v>0</v>
      </c>
      <c r="AX19" s="30"/>
      <c r="AY19" s="29"/>
      <c r="AZ19" s="37"/>
      <c r="BB19" s="10">
        <f t="shared" si="1"/>
        <v>200</v>
      </c>
    </row>
    <row r="20" spans="1:54" ht="36" x14ac:dyDescent="0.2">
      <c r="A20" s="32"/>
      <c r="B20" s="33"/>
      <c r="C20" s="33"/>
      <c r="D20" s="34"/>
      <c r="E20" s="32"/>
      <c r="F20" s="34"/>
      <c r="G20" s="22" t="s">
        <v>57</v>
      </c>
      <c r="H20" s="23">
        <f>+J20/$J$26</f>
        <v>1.1860637509266123E-2</v>
      </c>
      <c r="I20" s="24" t="s">
        <v>58</v>
      </c>
      <c r="J20" s="25">
        <f t="shared" si="2"/>
        <v>160</v>
      </c>
      <c r="K20" s="26">
        <f t="shared" si="7"/>
        <v>2182</v>
      </c>
      <c r="L20" s="27">
        <v>300</v>
      </c>
      <c r="M20" s="28">
        <f t="shared" si="8"/>
        <v>160</v>
      </c>
      <c r="N20" s="29">
        <v>160</v>
      </c>
      <c r="O20" s="29"/>
      <c r="P20" s="29"/>
      <c r="Q20" s="29"/>
      <c r="R20" s="29"/>
      <c r="S20" s="29"/>
      <c r="T20" s="29"/>
      <c r="U20" s="29"/>
      <c r="V20" s="29">
        <v>1000</v>
      </c>
      <c r="W20" s="28">
        <f t="shared" si="9"/>
        <v>0</v>
      </c>
      <c r="X20" s="29"/>
      <c r="Y20" s="29"/>
      <c r="Z20" s="29"/>
      <c r="AA20" s="29"/>
      <c r="AB20" s="29"/>
      <c r="AC20" s="29"/>
      <c r="AD20" s="29"/>
      <c r="AE20" s="29"/>
      <c r="AF20" s="29">
        <v>882</v>
      </c>
      <c r="AG20" s="28">
        <f t="shared" si="10"/>
        <v>0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8">
        <f t="shared" si="11"/>
        <v>0</v>
      </c>
      <c r="AR20" s="30"/>
      <c r="AS20" s="30"/>
      <c r="AT20" s="30"/>
      <c r="AU20" s="29"/>
      <c r="AV20" s="29"/>
      <c r="AW20" s="30"/>
      <c r="AX20" s="30"/>
      <c r="AY20" s="29"/>
      <c r="AZ20" s="31" t="s">
        <v>32</v>
      </c>
      <c r="BB20" s="10">
        <f t="shared" si="1"/>
        <v>160</v>
      </c>
    </row>
    <row r="21" spans="1:54" ht="36" x14ac:dyDescent="0.2">
      <c r="A21" s="32"/>
      <c r="B21" s="33"/>
      <c r="C21" s="33"/>
      <c r="D21" s="34"/>
      <c r="E21" s="32"/>
      <c r="F21" s="34"/>
      <c r="G21" s="35"/>
      <c r="H21" s="36"/>
      <c r="I21" s="24" t="s">
        <v>59</v>
      </c>
      <c r="J21" s="25"/>
      <c r="K21" s="25">
        <f t="shared" ref="K21:AY21" si="15">+K20*20%</f>
        <v>436.40000000000003</v>
      </c>
      <c r="L21" s="25">
        <f t="shared" si="15"/>
        <v>60</v>
      </c>
      <c r="M21" s="25">
        <f t="shared" si="15"/>
        <v>32</v>
      </c>
      <c r="N21" s="25">
        <f t="shared" si="15"/>
        <v>32</v>
      </c>
      <c r="O21" s="25">
        <f t="shared" si="15"/>
        <v>0</v>
      </c>
      <c r="P21" s="25">
        <f t="shared" si="15"/>
        <v>0</v>
      </c>
      <c r="Q21" s="25">
        <f t="shared" si="15"/>
        <v>0</v>
      </c>
      <c r="R21" s="25">
        <f t="shared" si="15"/>
        <v>0</v>
      </c>
      <c r="S21" s="25">
        <f t="shared" si="15"/>
        <v>0</v>
      </c>
      <c r="T21" s="25">
        <f t="shared" si="15"/>
        <v>0</v>
      </c>
      <c r="U21" s="25">
        <f t="shared" si="15"/>
        <v>0</v>
      </c>
      <c r="V21" s="25">
        <f t="shared" si="15"/>
        <v>200</v>
      </c>
      <c r="W21" s="25">
        <f t="shared" si="15"/>
        <v>0</v>
      </c>
      <c r="X21" s="25">
        <f t="shared" si="15"/>
        <v>0</v>
      </c>
      <c r="Y21" s="25">
        <f t="shared" si="15"/>
        <v>0</v>
      </c>
      <c r="Z21" s="25">
        <f t="shared" si="15"/>
        <v>0</v>
      </c>
      <c r="AA21" s="25">
        <f t="shared" si="15"/>
        <v>0</v>
      </c>
      <c r="AB21" s="25">
        <f t="shared" si="15"/>
        <v>0</v>
      </c>
      <c r="AC21" s="25">
        <f t="shared" si="15"/>
        <v>0</v>
      </c>
      <c r="AD21" s="25">
        <f t="shared" si="15"/>
        <v>0</v>
      </c>
      <c r="AE21" s="25">
        <f t="shared" si="15"/>
        <v>0</v>
      </c>
      <c r="AF21" s="25">
        <f t="shared" si="15"/>
        <v>176.4</v>
      </c>
      <c r="AG21" s="25">
        <f t="shared" si="15"/>
        <v>0</v>
      </c>
      <c r="AH21" s="25">
        <f t="shared" si="15"/>
        <v>0</v>
      </c>
      <c r="AI21" s="25">
        <f t="shared" si="15"/>
        <v>0</v>
      </c>
      <c r="AJ21" s="25">
        <f t="shared" si="15"/>
        <v>0</v>
      </c>
      <c r="AK21" s="25">
        <f t="shared" si="15"/>
        <v>0</v>
      </c>
      <c r="AL21" s="25">
        <f t="shared" si="15"/>
        <v>0</v>
      </c>
      <c r="AM21" s="25">
        <f t="shared" si="15"/>
        <v>0</v>
      </c>
      <c r="AN21" s="25">
        <f t="shared" si="15"/>
        <v>0</v>
      </c>
      <c r="AO21" s="25">
        <f t="shared" si="15"/>
        <v>0</v>
      </c>
      <c r="AP21" s="25">
        <f t="shared" si="15"/>
        <v>0</v>
      </c>
      <c r="AQ21" s="25">
        <f t="shared" si="15"/>
        <v>0</v>
      </c>
      <c r="AR21" s="25">
        <f t="shared" si="15"/>
        <v>0</v>
      </c>
      <c r="AS21" s="25">
        <f t="shared" si="15"/>
        <v>0</v>
      </c>
      <c r="AT21" s="25">
        <f t="shared" si="15"/>
        <v>0</v>
      </c>
      <c r="AU21" s="25">
        <f t="shared" si="15"/>
        <v>0</v>
      </c>
      <c r="AV21" s="25">
        <f t="shared" si="15"/>
        <v>0</v>
      </c>
      <c r="AW21" s="25">
        <f t="shared" si="15"/>
        <v>0</v>
      </c>
      <c r="AX21" s="25">
        <f t="shared" si="15"/>
        <v>0</v>
      </c>
      <c r="AY21" s="25">
        <f t="shared" si="15"/>
        <v>0</v>
      </c>
      <c r="AZ21" s="37"/>
      <c r="BB21" s="10">
        <f t="shared" si="1"/>
        <v>32</v>
      </c>
    </row>
    <row r="22" spans="1:54" ht="48" customHeight="1" x14ac:dyDescent="0.2">
      <c r="A22" s="32"/>
      <c r="B22" s="33"/>
      <c r="C22" s="33"/>
      <c r="D22" s="34"/>
      <c r="E22" s="32"/>
      <c r="F22" s="34"/>
      <c r="G22" s="22" t="s">
        <v>60</v>
      </c>
      <c r="H22" s="47">
        <f>+J22/$J$26</f>
        <v>6.6716085989621948E-2</v>
      </c>
      <c r="I22" s="24" t="s">
        <v>61</v>
      </c>
      <c r="J22" s="25">
        <f t="shared" si="2"/>
        <v>900</v>
      </c>
      <c r="K22" s="26">
        <v>1</v>
      </c>
      <c r="L22" s="27"/>
      <c r="M22" s="28">
        <f t="shared" si="8"/>
        <v>0</v>
      </c>
      <c r="N22" s="29"/>
      <c r="O22" s="29"/>
      <c r="P22" s="29"/>
      <c r="Q22" s="29"/>
      <c r="R22" s="29"/>
      <c r="S22" s="29"/>
      <c r="T22" s="29"/>
      <c r="U22" s="29"/>
      <c r="V22" s="29">
        <v>1</v>
      </c>
      <c r="W22" s="28">
        <f t="shared" si="9"/>
        <v>300</v>
      </c>
      <c r="X22" s="29">
        <v>300</v>
      </c>
      <c r="Y22" s="29"/>
      <c r="Z22" s="29"/>
      <c r="AA22" s="29"/>
      <c r="AB22" s="29"/>
      <c r="AC22" s="29"/>
      <c r="AD22" s="29"/>
      <c r="AE22" s="29"/>
      <c r="AF22" s="29">
        <v>1</v>
      </c>
      <c r="AG22" s="28">
        <f t="shared" si="10"/>
        <v>300</v>
      </c>
      <c r="AH22" s="29">
        <v>300</v>
      </c>
      <c r="AI22" s="29"/>
      <c r="AJ22" s="29"/>
      <c r="AK22" s="29"/>
      <c r="AL22" s="29"/>
      <c r="AM22" s="29"/>
      <c r="AN22" s="29"/>
      <c r="AO22" s="29"/>
      <c r="AP22" s="29">
        <v>1</v>
      </c>
      <c r="AQ22" s="28">
        <f t="shared" si="11"/>
        <v>300</v>
      </c>
      <c r="AR22" s="30">
        <v>300</v>
      </c>
      <c r="AS22" s="30"/>
      <c r="AT22" s="30"/>
      <c r="AU22" s="29"/>
      <c r="AV22" s="29"/>
      <c r="AW22" s="30"/>
      <c r="AX22" s="30"/>
      <c r="AY22" s="29"/>
      <c r="AZ22" s="31" t="s">
        <v>32</v>
      </c>
      <c r="BB22" s="10">
        <f t="shared" si="1"/>
        <v>900</v>
      </c>
    </row>
    <row r="23" spans="1:54" ht="48" x14ac:dyDescent="0.2">
      <c r="A23" s="32"/>
      <c r="B23" s="33"/>
      <c r="C23" s="33"/>
      <c r="D23" s="34"/>
      <c r="E23" s="32"/>
      <c r="F23" s="34"/>
      <c r="G23" s="35"/>
      <c r="H23" s="47">
        <f>+J23/$J$26</f>
        <v>0.25945144551519644</v>
      </c>
      <c r="I23" s="24" t="s">
        <v>62</v>
      </c>
      <c r="J23" s="25">
        <f t="shared" si="2"/>
        <v>3500</v>
      </c>
      <c r="K23" s="26">
        <v>1</v>
      </c>
      <c r="L23" s="27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8"/>
      <c r="X23" s="29"/>
      <c r="Y23" s="29"/>
      <c r="Z23" s="29"/>
      <c r="AA23" s="29"/>
      <c r="AB23" s="29"/>
      <c r="AC23" s="29"/>
      <c r="AD23" s="29"/>
      <c r="AE23" s="29"/>
      <c r="AF23" s="29">
        <v>1</v>
      </c>
      <c r="AG23" s="28">
        <f t="shared" si="10"/>
        <v>3500</v>
      </c>
      <c r="AH23" s="29"/>
      <c r="AI23" s="29"/>
      <c r="AJ23" s="29"/>
      <c r="AK23" s="29"/>
      <c r="AL23" s="29"/>
      <c r="AM23" s="29">
        <v>3500</v>
      </c>
      <c r="AN23" s="29"/>
      <c r="AO23" s="29"/>
      <c r="AP23" s="29"/>
      <c r="AQ23" s="28"/>
      <c r="AR23" s="30"/>
      <c r="AS23" s="30"/>
      <c r="AT23" s="30"/>
      <c r="AU23" s="29"/>
      <c r="AV23" s="29"/>
      <c r="AW23" s="30"/>
      <c r="AX23" s="30"/>
      <c r="AY23" s="29"/>
      <c r="AZ23" s="31" t="s">
        <v>63</v>
      </c>
      <c r="BB23" s="10">
        <f t="shared" si="1"/>
        <v>3500</v>
      </c>
    </row>
    <row r="24" spans="1:54" ht="27" customHeight="1" x14ac:dyDescent="0.2">
      <c r="A24" s="32"/>
      <c r="B24" s="33"/>
      <c r="C24" s="33"/>
      <c r="D24" s="34"/>
      <c r="E24" s="32"/>
      <c r="F24" s="34"/>
      <c r="G24" s="22" t="s">
        <v>64</v>
      </c>
      <c r="H24" s="47">
        <f>+J24/$J$26</f>
        <v>0</v>
      </c>
      <c r="I24" s="24" t="s">
        <v>65</v>
      </c>
      <c r="J24" s="25">
        <f t="shared" si="2"/>
        <v>0</v>
      </c>
      <c r="K24" s="26">
        <f t="shared" si="7"/>
        <v>1</v>
      </c>
      <c r="L24" s="27"/>
      <c r="M24" s="28">
        <f t="shared" si="8"/>
        <v>0</v>
      </c>
      <c r="N24" s="29"/>
      <c r="O24" s="29"/>
      <c r="P24" s="29"/>
      <c r="Q24" s="29"/>
      <c r="R24" s="29"/>
      <c r="S24" s="29"/>
      <c r="T24" s="29"/>
      <c r="U24" s="29"/>
      <c r="V24" s="29">
        <v>1</v>
      </c>
      <c r="W24" s="28">
        <f t="shared" si="9"/>
        <v>0</v>
      </c>
      <c r="X24" s="29"/>
      <c r="Y24" s="29"/>
      <c r="Z24" s="29"/>
      <c r="AA24" s="29"/>
      <c r="AB24" s="29"/>
      <c r="AC24" s="29"/>
      <c r="AD24" s="29"/>
      <c r="AE24" s="29"/>
      <c r="AF24" s="29"/>
      <c r="AG24" s="28">
        <f t="shared" si="10"/>
        <v>0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8">
        <f t="shared" si="11"/>
        <v>0</v>
      </c>
      <c r="AR24" s="30"/>
      <c r="AS24" s="30"/>
      <c r="AT24" s="30"/>
      <c r="AU24" s="29"/>
      <c r="AV24" s="29"/>
      <c r="AW24" s="30"/>
      <c r="AX24" s="30"/>
      <c r="AY24" s="29"/>
      <c r="AZ24" s="31" t="s">
        <v>32</v>
      </c>
      <c r="BB24" s="10">
        <f t="shared" si="1"/>
        <v>0</v>
      </c>
    </row>
    <row r="25" spans="1:54" ht="36" customHeight="1" x14ac:dyDescent="0.2">
      <c r="A25" s="32"/>
      <c r="B25" s="33"/>
      <c r="C25" s="33"/>
      <c r="D25" s="34"/>
      <c r="E25" s="32"/>
      <c r="F25" s="34"/>
      <c r="G25" s="48"/>
      <c r="H25" s="47">
        <f>+J25/$J$26</f>
        <v>0.20014825796886582</v>
      </c>
      <c r="I25" s="24" t="s">
        <v>66</v>
      </c>
      <c r="J25" s="25">
        <f t="shared" si="2"/>
        <v>2700</v>
      </c>
      <c r="K25" s="26">
        <v>25</v>
      </c>
      <c r="L25" s="27"/>
      <c r="M25" s="28">
        <f t="shared" si="8"/>
        <v>0</v>
      </c>
      <c r="N25" s="29"/>
      <c r="O25" s="29"/>
      <c r="P25" s="29"/>
      <c r="Q25" s="29"/>
      <c r="R25" s="29"/>
      <c r="S25" s="29"/>
      <c r="T25" s="29"/>
      <c r="U25" s="29"/>
      <c r="V25" s="29">
        <v>25</v>
      </c>
      <c r="W25" s="28">
        <f t="shared" si="9"/>
        <v>800</v>
      </c>
      <c r="X25" s="29">
        <v>800</v>
      </c>
      <c r="Y25" s="29"/>
      <c r="Z25" s="29"/>
      <c r="AA25" s="29"/>
      <c r="AB25" s="29"/>
      <c r="AC25" s="29"/>
      <c r="AD25" s="29"/>
      <c r="AE25" s="29"/>
      <c r="AF25" s="29">
        <v>25</v>
      </c>
      <c r="AG25" s="28">
        <f t="shared" si="10"/>
        <v>900</v>
      </c>
      <c r="AH25" s="29">
        <v>900</v>
      </c>
      <c r="AI25" s="29"/>
      <c r="AJ25" s="29"/>
      <c r="AK25" s="29"/>
      <c r="AL25" s="29"/>
      <c r="AM25" s="29"/>
      <c r="AN25" s="29"/>
      <c r="AO25" s="29"/>
      <c r="AP25" s="29">
        <v>25</v>
      </c>
      <c r="AQ25" s="28">
        <f t="shared" si="11"/>
        <v>1000</v>
      </c>
      <c r="AR25" s="30">
        <v>1000</v>
      </c>
      <c r="AS25" s="30"/>
      <c r="AT25" s="30"/>
      <c r="AU25" s="29"/>
      <c r="AV25" s="29"/>
      <c r="AW25" s="30"/>
      <c r="AX25" s="30"/>
      <c r="AY25" s="29"/>
      <c r="AZ25" s="31" t="s">
        <v>32</v>
      </c>
      <c r="BB25" s="10">
        <f t="shared" si="1"/>
        <v>2700</v>
      </c>
    </row>
    <row r="26" spans="1:54" s="46" customFormat="1" ht="12.75" customHeight="1" x14ac:dyDescent="0.2">
      <c r="A26" s="32"/>
      <c r="B26" s="33"/>
      <c r="C26" s="49"/>
      <c r="D26" s="50"/>
      <c r="E26" s="41" t="s">
        <v>43</v>
      </c>
      <c r="F26" s="42"/>
      <c r="G26" s="51"/>
      <c r="H26" s="52">
        <f>SUM(H12:H25)</f>
        <v>1</v>
      </c>
      <c r="I26" s="24"/>
      <c r="J26" s="25">
        <f>+J12+J14+J16+J17+J18+J20+J22+J23+J24+J25</f>
        <v>13490</v>
      </c>
      <c r="K26" s="25">
        <f>SUM(K12:K25)</f>
        <v>38679.599999999999</v>
      </c>
      <c r="L26" s="25">
        <f>SUM(L12:L25)</f>
        <v>9972</v>
      </c>
      <c r="M26" s="25">
        <f>SUM(M12:M25)</f>
        <v>1788</v>
      </c>
      <c r="N26" s="25">
        <f>SUM(N12:N25)</f>
        <v>1788</v>
      </c>
      <c r="O26" s="25"/>
      <c r="P26" s="25">
        <f t="shared" ref="P26:X26" si="16">SUM(P12:P25)</f>
        <v>0</v>
      </c>
      <c r="Q26" s="25">
        <f t="shared" si="16"/>
        <v>0</v>
      </c>
      <c r="R26" s="25">
        <f t="shared" si="16"/>
        <v>0</v>
      </c>
      <c r="S26" s="25">
        <f t="shared" si="16"/>
        <v>0</v>
      </c>
      <c r="T26" s="25">
        <f t="shared" si="16"/>
        <v>0</v>
      </c>
      <c r="U26" s="25">
        <f t="shared" si="16"/>
        <v>0</v>
      </c>
      <c r="V26" s="25">
        <f t="shared" si="16"/>
        <v>13248.2</v>
      </c>
      <c r="W26" s="25">
        <f t="shared" si="16"/>
        <v>4200</v>
      </c>
      <c r="X26" s="25">
        <f t="shared" si="16"/>
        <v>4200</v>
      </c>
      <c r="Y26" s="25"/>
      <c r="Z26" s="25">
        <f>SUM(Z12:Z25)</f>
        <v>0</v>
      </c>
      <c r="AA26" s="25">
        <f>SUM(AA12:AA25)</f>
        <v>0</v>
      </c>
      <c r="AB26" s="25"/>
      <c r="AC26" s="25">
        <f>SUM(AC12:AC25)</f>
        <v>0</v>
      </c>
      <c r="AD26" s="25">
        <f>SUM(AD12:AD25)</f>
        <v>0</v>
      </c>
      <c r="AE26" s="25">
        <f>SUM(AE12:AE25)</f>
        <v>0</v>
      </c>
      <c r="AF26" s="25"/>
      <c r="AG26" s="25">
        <f>SUM(AG12:AG25)</f>
        <v>6980</v>
      </c>
      <c r="AH26" s="25">
        <f>SUM(AH12:AH25)</f>
        <v>3480</v>
      </c>
      <c r="AI26" s="25"/>
      <c r="AJ26" s="25">
        <f>SUM(AJ12:AJ25)</f>
        <v>0</v>
      </c>
      <c r="AK26" s="25">
        <f>SUM(AK12:AK25)</f>
        <v>0</v>
      </c>
      <c r="AL26" s="25"/>
      <c r="AM26" s="25">
        <f>SUM(AM12:AM25)</f>
        <v>3500</v>
      </c>
      <c r="AN26" s="25">
        <f>SUM(AN12:AN25)</f>
        <v>0</v>
      </c>
      <c r="AO26" s="25">
        <f>SUM(AO12:AO25)</f>
        <v>0</v>
      </c>
      <c r="AP26" s="25"/>
      <c r="AQ26" s="25">
        <f>SUM(AQ12:AQ25)</f>
        <v>1660</v>
      </c>
      <c r="AR26" s="25"/>
      <c r="AS26" s="25"/>
      <c r="AT26" s="25"/>
      <c r="AU26" s="25"/>
      <c r="AV26" s="25"/>
      <c r="AW26" s="25"/>
      <c r="AX26" s="25"/>
      <c r="AY26" s="26"/>
      <c r="AZ26" s="26"/>
      <c r="BB26" s="53">
        <f>SUM(BB3:BB25)</f>
        <v>28815.599999999999</v>
      </c>
    </row>
    <row r="27" spans="1:54" s="46" customFormat="1" ht="12.75" customHeight="1" x14ac:dyDescent="0.2">
      <c r="A27" s="32"/>
      <c r="B27" s="33"/>
      <c r="C27" s="54" t="s">
        <v>67</v>
      </c>
      <c r="D27" s="55"/>
      <c r="E27" s="56"/>
      <c r="F27" s="57"/>
      <c r="G27" s="24"/>
      <c r="H27" s="38"/>
      <c r="I27" s="45"/>
      <c r="J27" s="26">
        <f>+J26+J11</f>
        <v>25313</v>
      </c>
      <c r="K27" s="26"/>
      <c r="L27" s="58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4" ht="42.75" customHeight="1" x14ac:dyDescent="0.2">
      <c r="A28" s="32"/>
      <c r="B28" s="33"/>
      <c r="C28" s="18" t="s">
        <v>68</v>
      </c>
      <c r="D28" s="20">
        <f>+J77/J235</f>
        <v>0.17990678507703287</v>
      </c>
      <c r="E28" s="18" t="s">
        <v>69</v>
      </c>
      <c r="F28" s="21">
        <f>+J36/J77</f>
        <v>1.7603780426467663E-2</v>
      </c>
      <c r="G28" s="22" t="s">
        <v>70</v>
      </c>
      <c r="H28" s="23">
        <f>+J28/$J$36</f>
        <v>0.13289036544850499</v>
      </c>
      <c r="I28" s="24" t="s">
        <v>71</v>
      </c>
      <c r="J28" s="25">
        <f>+M28+W28+AG28+AQ28</f>
        <v>200</v>
      </c>
      <c r="K28" s="26">
        <f>+L28+V28+AF28+AP28</f>
        <v>4</v>
      </c>
      <c r="L28" s="27">
        <v>1</v>
      </c>
      <c r="M28" s="28">
        <f>SUM(N28:U28)</f>
        <v>50</v>
      </c>
      <c r="N28" s="29">
        <v>50</v>
      </c>
      <c r="O28" s="29"/>
      <c r="P28" s="29"/>
      <c r="Q28" s="29"/>
      <c r="R28" s="29"/>
      <c r="S28" s="29"/>
      <c r="T28" s="29"/>
      <c r="U28" s="29"/>
      <c r="V28" s="29">
        <v>1</v>
      </c>
      <c r="W28" s="28">
        <f t="shared" ref="W28:W78" si="17">SUM(X28:AE28)</f>
        <v>50</v>
      </c>
      <c r="X28" s="29">
        <v>50</v>
      </c>
      <c r="Y28" s="29"/>
      <c r="Z28" s="29"/>
      <c r="AA28" s="29"/>
      <c r="AB28" s="29"/>
      <c r="AC28" s="29"/>
      <c r="AD28" s="29"/>
      <c r="AE28" s="29"/>
      <c r="AF28" s="29">
        <v>1</v>
      </c>
      <c r="AG28" s="28">
        <f t="shared" ref="AG28:AG78" si="18">SUM(AH28:AO28)</f>
        <v>50</v>
      </c>
      <c r="AH28" s="29">
        <v>50</v>
      </c>
      <c r="AI28" s="29"/>
      <c r="AJ28" s="29"/>
      <c r="AK28" s="29"/>
      <c r="AL28" s="29"/>
      <c r="AM28" s="29"/>
      <c r="AN28" s="29"/>
      <c r="AO28" s="29"/>
      <c r="AP28" s="29">
        <v>1</v>
      </c>
      <c r="AQ28" s="28">
        <f t="shared" ref="AQ28:AQ91" si="19">SUM(AR28:AY28)</f>
        <v>50</v>
      </c>
      <c r="AR28" s="30">
        <v>50</v>
      </c>
      <c r="AS28" s="30"/>
      <c r="AT28" s="30"/>
      <c r="AU28" s="29"/>
      <c r="AV28" s="29"/>
      <c r="AW28" s="30"/>
      <c r="AX28" s="30"/>
      <c r="AY28" s="29"/>
      <c r="AZ28" s="31" t="s">
        <v>32</v>
      </c>
    </row>
    <row r="29" spans="1:54" ht="36" x14ac:dyDescent="0.2">
      <c r="A29" s="32"/>
      <c r="B29" s="33"/>
      <c r="C29" s="32"/>
      <c r="D29" s="34"/>
      <c r="E29" s="32"/>
      <c r="F29" s="21"/>
      <c r="G29" s="35"/>
      <c r="H29" s="36"/>
      <c r="I29" s="24" t="s">
        <v>72</v>
      </c>
      <c r="J29" s="25"/>
      <c r="K29" s="26"/>
      <c r="L29" s="27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8"/>
      <c r="AR29" s="30"/>
      <c r="AS29" s="30"/>
      <c r="AT29" s="30"/>
      <c r="AU29" s="29"/>
      <c r="AV29" s="29"/>
      <c r="AW29" s="30"/>
      <c r="AX29" s="30"/>
      <c r="AY29" s="29"/>
      <c r="AZ29" s="30"/>
    </row>
    <row r="30" spans="1:54" ht="46.5" customHeight="1" x14ac:dyDescent="0.2">
      <c r="A30" s="32"/>
      <c r="B30" s="33"/>
      <c r="C30" s="32"/>
      <c r="D30" s="34"/>
      <c r="E30" s="32"/>
      <c r="F30" s="21"/>
      <c r="G30" s="22" t="s">
        <v>73</v>
      </c>
      <c r="H30" s="23">
        <f>+J30/$J$36</f>
        <v>3.9867109634551492E-2</v>
      </c>
      <c r="I30" s="24" t="s">
        <v>74</v>
      </c>
      <c r="J30" s="25">
        <f>+M30+W30+AG30+AQ30</f>
        <v>60</v>
      </c>
      <c r="K30" s="26">
        <f t="shared" ref="K30:K91" si="20">+L30+V30+AF30+AP30</f>
        <v>4</v>
      </c>
      <c r="L30" s="27">
        <v>1</v>
      </c>
      <c r="M30" s="28" t="b">
        <f>M29=M31=SUM(N30:U30)</f>
        <v>0</v>
      </c>
      <c r="N30" s="29">
        <v>20</v>
      </c>
      <c r="O30" s="29"/>
      <c r="P30" s="29"/>
      <c r="Q30" s="29"/>
      <c r="R30" s="29"/>
      <c r="S30" s="29"/>
      <c r="T30" s="29"/>
      <c r="U30" s="29"/>
      <c r="V30" s="29">
        <v>1</v>
      </c>
      <c r="W30" s="28">
        <f t="shared" si="17"/>
        <v>20</v>
      </c>
      <c r="X30" s="29">
        <v>20</v>
      </c>
      <c r="Y30" s="29"/>
      <c r="Z30" s="29"/>
      <c r="AA30" s="29"/>
      <c r="AB30" s="29"/>
      <c r="AC30" s="29"/>
      <c r="AD30" s="29"/>
      <c r="AE30" s="29"/>
      <c r="AF30" s="29">
        <v>1</v>
      </c>
      <c r="AG30" s="28">
        <f t="shared" si="18"/>
        <v>20</v>
      </c>
      <c r="AH30" s="29">
        <v>20</v>
      </c>
      <c r="AI30" s="29"/>
      <c r="AJ30" s="29"/>
      <c r="AK30" s="29"/>
      <c r="AL30" s="29"/>
      <c r="AM30" s="29"/>
      <c r="AN30" s="29"/>
      <c r="AO30" s="29"/>
      <c r="AP30" s="29">
        <v>1</v>
      </c>
      <c r="AQ30" s="28">
        <f t="shared" si="19"/>
        <v>20</v>
      </c>
      <c r="AR30" s="30">
        <v>20</v>
      </c>
      <c r="AS30" s="30"/>
      <c r="AT30" s="30"/>
      <c r="AU30" s="29"/>
      <c r="AV30" s="29"/>
      <c r="AW30" s="30"/>
      <c r="AX30" s="30"/>
      <c r="AY30" s="29"/>
      <c r="AZ30" s="31" t="s">
        <v>75</v>
      </c>
    </row>
    <row r="31" spans="1:54" ht="46.5" customHeight="1" x14ac:dyDescent="0.2">
      <c r="A31" s="32"/>
      <c r="B31" s="33"/>
      <c r="C31" s="32"/>
      <c r="D31" s="34"/>
      <c r="E31" s="32"/>
      <c r="F31" s="21"/>
      <c r="G31" s="35"/>
      <c r="H31" s="36"/>
      <c r="I31" s="24" t="s">
        <v>76</v>
      </c>
      <c r="J31" s="25"/>
      <c r="K31" s="26"/>
      <c r="L31" s="27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8"/>
      <c r="AR31" s="30"/>
      <c r="AS31" s="30"/>
      <c r="AT31" s="30"/>
      <c r="AU31" s="29"/>
      <c r="AV31" s="29"/>
      <c r="AW31" s="30"/>
      <c r="AX31" s="30"/>
      <c r="AY31" s="29"/>
      <c r="AZ31" s="30"/>
    </row>
    <row r="32" spans="1:54" ht="28.5" customHeight="1" x14ac:dyDescent="0.2">
      <c r="A32" s="32"/>
      <c r="B32" s="33"/>
      <c r="C32" s="32"/>
      <c r="D32" s="34"/>
      <c r="E32" s="32"/>
      <c r="F32" s="21"/>
      <c r="G32" s="22" t="s">
        <v>77</v>
      </c>
      <c r="H32" s="23">
        <f>+J32/$J$36</f>
        <v>0.13289036544850499</v>
      </c>
      <c r="I32" s="24" t="s">
        <v>78</v>
      </c>
      <c r="J32" s="25">
        <f>+M32+W32+AG32+AQ32</f>
        <v>200</v>
      </c>
      <c r="K32" s="26">
        <f t="shared" si="20"/>
        <v>8</v>
      </c>
      <c r="L32" s="27">
        <v>2</v>
      </c>
      <c r="M32" s="28">
        <f t="shared" si="8"/>
        <v>50</v>
      </c>
      <c r="N32" s="29">
        <v>50</v>
      </c>
      <c r="O32" s="29"/>
      <c r="P32" s="29"/>
      <c r="Q32" s="29"/>
      <c r="R32" s="29"/>
      <c r="S32" s="29"/>
      <c r="T32" s="29"/>
      <c r="U32" s="29"/>
      <c r="V32" s="29">
        <v>2</v>
      </c>
      <c r="W32" s="28">
        <f t="shared" si="17"/>
        <v>50</v>
      </c>
      <c r="X32" s="29">
        <v>50</v>
      </c>
      <c r="Y32" s="29"/>
      <c r="Z32" s="29"/>
      <c r="AA32" s="29"/>
      <c r="AB32" s="29"/>
      <c r="AC32" s="29"/>
      <c r="AD32" s="29"/>
      <c r="AE32" s="29"/>
      <c r="AF32" s="29">
        <v>2</v>
      </c>
      <c r="AG32" s="28">
        <f t="shared" si="18"/>
        <v>50</v>
      </c>
      <c r="AH32" s="29">
        <v>50</v>
      </c>
      <c r="AI32" s="29"/>
      <c r="AJ32" s="29"/>
      <c r="AK32" s="29"/>
      <c r="AL32" s="29"/>
      <c r="AM32" s="29"/>
      <c r="AN32" s="29"/>
      <c r="AO32" s="29"/>
      <c r="AP32" s="29">
        <v>2</v>
      </c>
      <c r="AQ32" s="28">
        <f t="shared" si="19"/>
        <v>50</v>
      </c>
      <c r="AR32" s="30">
        <v>50</v>
      </c>
      <c r="AS32" s="30"/>
      <c r="AT32" s="30"/>
      <c r="AU32" s="29"/>
      <c r="AV32" s="29"/>
      <c r="AW32" s="30"/>
      <c r="AX32" s="30"/>
      <c r="AY32" s="29"/>
      <c r="AZ32" s="31" t="s">
        <v>79</v>
      </c>
    </row>
    <row r="33" spans="1:52" ht="48" customHeight="1" x14ac:dyDescent="0.2">
      <c r="A33" s="32"/>
      <c r="B33" s="33"/>
      <c r="C33" s="32"/>
      <c r="D33" s="34"/>
      <c r="E33" s="32"/>
      <c r="F33" s="21"/>
      <c r="G33" s="35"/>
      <c r="H33" s="36"/>
      <c r="I33" s="24" t="s">
        <v>72</v>
      </c>
      <c r="J33" s="25"/>
      <c r="K33" s="26"/>
      <c r="L33" s="27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8"/>
      <c r="AR33" s="30"/>
      <c r="AS33" s="30"/>
      <c r="AT33" s="30"/>
      <c r="AU33" s="29"/>
      <c r="AV33" s="29"/>
      <c r="AW33" s="30"/>
      <c r="AX33" s="30"/>
      <c r="AY33" s="29"/>
      <c r="AZ33" s="30"/>
    </row>
    <row r="34" spans="1:52" ht="28.5" customHeight="1" x14ac:dyDescent="0.2">
      <c r="A34" s="32"/>
      <c r="B34" s="33"/>
      <c r="C34" s="32"/>
      <c r="D34" s="34"/>
      <c r="E34" s="32"/>
      <c r="F34" s="21"/>
      <c r="G34" s="22" t="s">
        <v>80</v>
      </c>
      <c r="H34" s="23">
        <f>+J34/$J$36</f>
        <v>0.69435215946843853</v>
      </c>
      <c r="I34" s="24" t="s">
        <v>81</v>
      </c>
      <c r="J34" s="25">
        <f>+M34+W34+AG34+AQ34</f>
        <v>1045</v>
      </c>
      <c r="K34" s="26">
        <f t="shared" si="20"/>
        <v>900</v>
      </c>
      <c r="L34" s="27"/>
      <c r="M34" s="28">
        <f t="shared" si="8"/>
        <v>0</v>
      </c>
      <c r="N34" s="29"/>
      <c r="O34" s="29"/>
      <c r="P34" s="29"/>
      <c r="Q34" s="29"/>
      <c r="R34" s="29"/>
      <c r="S34" s="29"/>
      <c r="T34" s="29"/>
      <c r="U34" s="29"/>
      <c r="V34" s="29">
        <v>300</v>
      </c>
      <c r="W34" s="28">
        <f t="shared" si="17"/>
        <v>345</v>
      </c>
      <c r="X34" s="29">
        <v>345</v>
      </c>
      <c r="Y34" s="29"/>
      <c r="Z34" s="29"/>
      <c r="AA34" s="29"/>
      <c r="AB34" s="29"/>
      <c r="AC34" s="29"/>
      <c r="AD34" s="29"/>
      <c r="AE34" s="29"/>
      <c r="AF34" s="29">
        <v>300</v>
      </c>
      <c r="AG34" s="28">
        <f t="shared" si="18"/>
        <v>350</v>
      </c>
      <c r="AH34" s="29">
        <v>350</v>
      </c>
      <c r="AI34" s="29"/>
      <c r="AJ34" s="29"/>
      <c r="AK34" s="29"/>
      <c r="AL34" s="29"/>
      <c r="AM34" s="29"/>
      <c r="AN34" s="29"/>
      <c r="AO34" s="29"/>
      <c r="AP34" s="29">
        <v>300</v>
      </c>
      <c r="AQ34" s="28">
        <f t="shared" si="19"/>
        <v>350</v>
      </c>
      <c r="AR34" s="30">
        <v>350</v>
      </c>
      <c r="AS34" s="30"/>
      <c r="AT34" s="30"/>
      <c r="AU34" s="29"/>
      <c r="AV34" s="29"/>
      <c r="AW34" s="30"/>
      <c r="AX34" s="30"/>
      <c r="AY34" s="29"/>
      <c r="AZ34" s="31" t="s">
        <v>79</v>
      </c>
    </row>
    <row r="35" spans="1:52" ht="36" x14ac:dyDescent="0.2">
      <c r="A35" s="32"/>
      <c r="B35" s="33"/>
      <c r="C35" s="32"/>
      <c r="D35" s="34"/>
      <c r="E35" s="39"/>
      <c r="F35" s="40"/>
      <c r="G35" s="35"/>
      <c r="H35" s="36"/>
      <c r="I35" s="24" t="s">
        <v>82</v>
      </c>
      <c r="J35" s="25"/>
      <c r="K35" s="26"/>
      <c r="L35" s="27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8"/>
      <c r="AR35" s="30"/>
      <c r="AS35" s="30"/>
      <c r="AT35" s="30"/>
      <c r="AU35" s="29"/>
      <c r="AV35" s="29"/>
      <c r="AW35" s="30"/>
      <c r="AX35" s="30"/>
      <c r="AY35" s="29"/>
      <c r="AZ35" s="30"/>
    </row>
    <row r="36" spans="1:52" ht="12.75" customHeight="1" x14ac:dyDescent="0.2">
      <c r="A36" s="32"/>
      <c r="B36" s="33"/>
      <c r="C36" s="32"/>
      <c r="D36" s="34"/>
      <c r="E36" s="41" t="s">
        <v>43</v>
      </c>
      <c r="F36" s="59"/>
      <c r="G36" s="51"/>
      <c r="H36" s="52">
        <f>SUM(H28:H35)</f>
        <v>1</v>
      </c>
      <c r="I36" s="24"/>
      <c r="J36" s="25">
        <f>SUM(J28:J34)</f>
        <v>1505</v>
      </c>
      <c r="K36" s="25">
        <f t="shared" ref="K36:AZ36" si="21">SUM(K28:K34)</f>
        <v>916</v>
      </c>
      <c r="L36" s="25">
        <f t="shared" si="21"/>
        <v>4</v>
      </c>
      <c r="M36" s="25">
        <f t="shared" si="21"/>
        <v>100</v>
      </c>
      <c r="N36" s="25">
        <f t="shared" si="21"/>
        <v>120</v>
      </c>
      <c r="O36" s="25">
        <f t="shared" si="21"/>
        <v>0</v>
      </c>
      <c r="P36" s="25">
        <f t="shared" si="21"/>
        <v>0</v>
      </c>
      <c r="Q36" s="25">
        <f t="shared" si="21"/>
        <v>0</v>
      </c>
      <c r="R36" s="25">
        <f t="shared" si="21"/>
        <v>0</v>
      </c>
      <c r="S36" s="25">
        <f t="shared" si="21"/>
        <v>0</v>
      </c>
      <c r="T36" s="25">
        <f t="shared" si="21"/>
        <v>0</v>
      </c>
      <c r="U36" s="25">
        <f t="shared" si="21"/>
        <v>0</v>
      </c>
      <c r="V36" s="25">
        <f t="shared" si="21"/>
        <v>304</v>
      </c>
      <c r="W36" s="25">
        <f t="shared" si="21"/>
        <v>465</v>
      </c>
      <c r="X36" s="25">
        <f t="shared" si="21"/>
        <v>465</v>
      </c>
      <c r="Y36" s="25">
        <f t="shared" si="21"/>
        <v>0</v>
      </c>
      <c r="Z36" s="25">
        <f t="shared" si="21"/>
        <v>0</v>
      </c>
      <c r="AA36" s="25">
        <f t="shared" si="21"/>
        <v>0</v>
      </c>
      <c r="AB36" s="25">
        <f t="shared" si="21"/>
        <v>0</v>
      </c>
      <c r="AC36" s="25">
        <f t="shared" si="21"/>
        <v>0</v>
      </c>
      <c r="AD36" s="25">
        <f t="shared" si="21"/>
        <v>0</v>
      </c>
      <c r="AE36" s="25">
        <f t="shared" si="21"/>
        <v>0</v>
      </c>
      <c r="AF36" s="25">
        <f t="shared" si="21"/>
        <v>304</v>
      </c>
      <c r="AG36" s="25">
        <f t="shared" si="21"/>
        <v>470</v>
      </c>
      <c r="AH36" s="25">
        <f t="shared" si="21"/>
        <v>470</v>
      </c>
      <c r="AI36" s="25">
        <f t="shared" si="21"/>
        <v>0</v>
      </c>
      <c r="AJ36" s="25">
        <f t="shared" si="21"/>
        <v>0</v>
      </c>
      <c r="AK36" s="25">
        <f t="shared" si="21"/>
        <v>0</v>
      </c>
      <c r="AL36" s="25">
        <f t="shared" si="21"/>
        <v>0</v>
      </c>
      <c r="AM36" s="25">
        <f t="shared" si="21"/>
        <v>0</v>
      </c>
      <c r="AN36" s="25">
        <f t="shared" si="21"/>
        <v>0</v>
      </c>
      <c r="AO36" s="25">
        <f t="shared" si="21"/>
        <v>0</v>
      </c>
      <c r="AP36" s="25">
        <f t="shared" si="21"/>
        <v>304</v>
      </c>
      <c r="AQ36" s="25">
        <f t="shared" si="21"/>
        <v>470</v>
      </c>
      <c r="AR36" s="25">
        <f t="shared" si="21"/>
        <v>470</v>
      </c>
      <c r="AS36" s="25">
        <f t="shared" si="21"/>
        <v>0</v>
      </c>
      <c r="AT36" s="25">
        <f t="shared" si="21"/>
        <v>0</v>
      </c>
      <c r="AU36" s="25">
        <f t="shared" si="21"/>
        <v>0</v>
      </c>
      <c r="AV36" s="25">
        <f t="shared" si="21"/>
        <v>0</v>
      </c>
      <c r="AW36" s="25">
        <f t="shared" si="21"/>
        <v>0</v>
      </c>
      <c r="AX36" s="25">
        <f t="shared" si="21"/>
        <v>0</v>
      </c>
      <c r="AY36" s="25">
        <f t="shared" si="21"/>
        <v>0</v>
      </c>
      <c r="AZ36" s="25">
        <f t="shared" si="21"/>
        <v>0</v>
      </c>
    </row>
    <row r="37" spans="1:52" ht="36" customHeight="1" x14ac:dyDescent="0.2">
      <c r="A37" s="32"/>
      <c r="B37" s="33"/>
      <c r="C37" s="32"/>
      <c r="D37" s="34"/>
      <c r="E37" s="18" t="s">
        <v>83</v>
      </c>
      <c r="F37" s="60">
        <f>+J44/J77</f>
        <v>1.4738048729135719E-2</v>
      </c>
      <c r="G37" s="61" t="s">
        <v>84</v>
      </c>
      <c r="H37" s="23">
        <f>+J37/$J$44</f>
        <v>7.9365079365079361E-2</v>
      </c>
      <c r="I37" s="62" t="s">
        <v>85</v>
      </c>
      <c r="J37" s="25">
        <f>+M37+W37+AG37+AQ37</f>
        <v>100</v>
      </c>
      <c r="K37" s="26">
        <f t="shared" si="20"/>
        <v>4</v>
      </c>
      <c r="L37" s="27">
        <v>1</v>
      </c>
      <c r="M37" s="28">
        <f t="shared" si="8"/>
        <v>25</v>
      </c>
      <c r="N37" s="29">
        <v>25</v>
      </c>
      <c r="O37" s="29"/>
      <c r="P37" s="29"/>
      <c r="Q37" s="29"/>
      <c r="R37" s="29"/>
      <c r="S37" s="29"/>
      <c r="T37" s="29"/>
      <c r="U37" s="29"/>
      <c r="V37" s="29">
        <v>1</v>
      </c>
      <c r="W37" s="28">
        <f t="shared" si="17"/>
        <v>25</v>
      </c>
      <c r="X37" s="29">
        <v>25</v>
      </c>
      <c r="Y37" s="29"/>
      <c r="Z37" s="29"/>
      <c r="AA37" s="29"/>
      <c r="AB37" s="29"/>
      <c r="AC37" s="29"/>
      <c r="AD37" s="29"/>
      <c r="AE37" s="29"/>
      <c r="AF37" s="29">
        <v>1</v>
      </c>
      <c r="AG37" s="28">
        <f t="shared" si="18"/>
        <v>25</v>
      </c>
      <c r="AH37" s="29">
        <v>25</v>
      </c>
      <c r="AI37" s="29"/>
      <c r="AJ37" s="29"/>
      <c r="AK37" s="29"/>
      <c r="AL37" s="29"/>
      <c r="AM37" s="29"/>
      <c r="AN37" s="29"/>
      <c r="AO37" s="29"/>
      <c r="AP37" s="29">
        <v>1</v>
      </c>
      <c r="AQ37" s="28">
        <f t="shared" si="19"/>
        <v>25</v>
      </c>
      <c r="AR37" s="30">
        <v>25</v>
      </c>
      <c r="AS37" s="30"/>
      <c r="AT37" s="30"/>
      <c r="AU37" s="29"/>
      <c r="AV37" s="29"/>
      <c r="AW37" s="30"/>
      <c r="AX37" s="30"/>
      <c r="AY37" s="29"/>
      <c r="AZ37" s="31" t="s">
        <v>79</v>
      </c>
    </row>
    <row r="38" spans="1:52" ht="54" customHeight="1" x14ac:dyDescent="0.2">
      <c r="A38" s="32"/>
      <c r="B38" s="33"/>
      <c r="C38" s="32"/>
      <c r="D38" s="34"/>
      <c r="E38" s="32"/>
      <c r="F38" s="63"/>
      <c r="G38" s="64"/>
      <c r="H38" s="36"/>
      <c r="I38" s="62" t="s">
        <v>86</v>
      </c>
      <c r="J38" s="25"/>
      <c r="K38" s="26"/>
      <c r="L38" s="27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8"/>
      <c r="AR38" s="30"/>
      <c r="AS38" s="30"/>
      <c r="AT38" s="30"/>
      <c r="AU38" s="29"/>
      <c r="AV38" s="29"/>
      <c r="AW38" s="30"/>
      <c r="AX38" s="30"/>
      <c r="AY38" s="29"/>
      <c r="AZ38" s="30"/>
    </row>
    <row r="39" spans="1:52" ht="36" x14ac:dyDescent="0.2">
      <c r="A39" s="32"/>
      <c r="B39" s="33"/>
      <c r="C39" s="32"/>
      <c r="D39" s="34"/>
      <c r="E39" s="32"/>
      <c r="F39" s="63"/>
      <c r="G39" s="65" t="s">
        <v>87</v>
      </c>
      <c r="H39" s="47">
        <f>+J39/$J$44</f>
        <v>3.1746031746031744E-2</v>
      </c>
      <c r="I39" s="24" t="s">
        <v>88</v>
      </c>
      <c r="J39" s="25">
        <f>+M39+W39+AG39+AQ39</f>
        <v>40</v>
      </c>
      <c r="K39" s="26">
        <f t="shared" si="20"/>
        <v>4</v>
      </c>
      <c r="L39" s="27">
        <v>1</v>
      </c>
      <c r="M39" s="28">
        <f t="shared" si="8"/>
        <v>10</v>
      </c>
      <c r="N39" s="29">
        <v>10</v>
      </c>
      <c r="O39" s="29"/>
      <c r="P39" s="29"/>
      <c r="Q39" s="29"/>
      <c r="R39" s="29"/>
      <c r="S39" s="29"/>
      <c r="T39" s="29"/>
      <c r="U39" s="29"/>
      <c r="V39" s="29">
        <v>1</v>
      </c>
      <c r="W39" s="28">
        <f t="shared" si="17"/>
        <v>10</v>
      </c>
      <c r="X39" s="29">
        <v>10</v>
      </c>
      <c r="Y39" s="29"/>
      <c r="Z39" s="29"/>
      <c r="AA39" s="29"/>
      <c r="AB39" s="29"/>
      <c r="AC39" s="29"/>
      <c r="AD39" s="29"/>
      <c r="AE39" s="29"/>
      <c r="AF39" s="29">
        <v>1</v>
      </c>
      <c r="AG39" s="28">
        <f t="shared" si="18"/>
        <v>10</v>
      </c>
      <c r="AH39" s="29">
        <v>10</v>
      </c>
      <c r="AI39" s="29"/>
      <c r="AJ39" s="29"/>
      <c r="AK39" s="29"/>
      <c r="AL39" s="29"/>
      <c r="AM39" s="29"/>
      <c r="AN39" s="29"/>
      <c r="AO39" s="29"/>
      <c r="AP39" s="29">
        <v>1</v>
      </c>
      <c r="AQ39" s="28">
        <f t="shared" si="19"/>
        <v>10</v>
      </c>
      <c r="AR39" s="30">
        <v>10</v>
      </c>
      <c r="AS39" s="30"/>
      <c r="AT39" s="30"/>
      <c r="AU39" s="29"/>
      <c r="AV39" s="29"/>
      <c r="AW39" s="30"/>
      <c r="AX39" s="30"/>
      <c r="AY39" s="29"/>
      <c r="AZ39" s="31" t="s">
        <v>79</v>
      </c>
    </row>
    <row r="40" spans="1:52" ht="36" x14ac:dyDescent="0.2">
      <c r="A40" s="32"/>
      <c r="B40" s="33"/>
      <c r="C40" s="32"/>
      <c r="D40" s="34"/>
      <c r="E40" s="32"/>
      <c r="F40" s="63"/>
      <c r="G40" s="66" t="s">
        <v>89</v>
      </c>
      <c r="H40" s="23">
        <f>+J40/$J$44</f>
        <v>9.5238095238095233E-2</v>
      </c>
      <c r="I40" s="24" t="s">
        <v>90</v>
      </c>
      <c r="J40" s="25">
        <f>+M40+W40+AG40+AQ40</f>
        <v>120</v>
      </c>
      <c r="K40" s="26">
        <f t="shared" si="20"/>
        <v>4</v>
      </c>
      <c r="L40" s="27">
        <v>1</v>
      </c>
      <c r="M40" s="28">
        <f t="shared" si="8"/>
        <v>30</v>
      </c>
      <c r="N40" s="29">
        <v>30</v>
      </c>
      <c r="O40" s="29"/>
      <c r="P40" s="29"/>
      <c r="Q40" s="29"/>
      <c r="R40" s="29"/>
      <c r="S40" s="29"/>
      <c r="T40" s="29"/>
      <c r="U40" s="29"/>
      <c r="V40" s="29">
        <v>1</v>
      </c>
      <c r="W40" s="28">
        <f t="shared" si="17"/>
        <v>30</v>
      </c>
      <c r="X40" s="29">
        <v>30</v>
      </c>
      <c r="Y40" s="29"/>
      <c r="Z40" s="29"/>
      <c r="AA40" s="29"/>
      <c r="AB40" s="29"/>
      <c r="AC40" s="29"/>
      <c r="AD40" s="29"/>
      <c r="AE40" s="29"/>
      <c r="AF40" s="29">
        <v>1</v>
      </c>
      <c r="AG40" s="28">
        <f t="shared" si="18"/>
        <v>30</v>
      </c>
      <c r="AH40" s="29">
        <v>30</v>
      </c>
      <c r="AI40" s="29"/>
      <c r="AJ40" s="29"/>
      <c r="AK40" s="29"/>
      <c r="AL40" s="29"/>
      <c r="AM40" s="29"/>
      <c r="AN40" s="29"/>
      <c r="AO40" s="29"/>
      <c r="AP40" s="29">
        <v>1</v>
      </c>
      <c r="AQ40" s="28">
        <f t="shared" si="19"/>
        <v>30</v>
      </c>
      <c r="AR40" s="30">
        <v>30</v>
      </c>
      <c r="AS40" s="30"/>
      <c r="AT40" s="30"/>
      <c r="AU40" s="29"/>
      <c r="AV40" s="29"/>
      <c r="AW40" s="30"/>
      <c r="AX40" s="30"/>
      <c r="AY40" s="29"/>
      <c r="AZ40" s="31" t="s">
        <v>79</v>
      </c>
    </row>
    <row r="41" spans="1:52" ht="57" customHeight="1" x14ac:dyDescent="0.2">
      <c r="A41" s="32"/>
      <c r="B41" s="33"/>
      <c r="C41" s="32"/>
      <c r="D41" s="34"/>
      <c r="E41" s="32"/>
      <c r="F41" s="63"/>
      <c r="G41" s="67"/>
      <c r="H41" s="36"/>
      <c r="I41" s="24" t="s">
        <v>91</v>
      </c>
      <c r="J41" s="25"/>
      <c r="K41" s="26"/>
      <c r="L41" s="27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8"/>
      <c r="AR41" s="30"/>
      <c r="AS41" s="30"/>
      <c r="AT41" s="30"/>
      <c r="AU41" s="29"/>
      <c r="AV41" s="29"/>
      <c r="AW41" s="30"/>
      <c r="AX41" s="30"/>
      <c r="AY41" s="29"/>
      <c r="AZ41" s="30"/>
    </row>
    <row r="42" spans="1:52" ht="36" x14ac:dyDescent="0.2">
      <c r="A42" s="32"/>
      <c r="B42" s="33"/>
      <c r="C42" s="32"/>
      <c r="D42" s="34"/>
      <c r="E42" s="32"/>
      <c r="F42" s="63"/>
      <c r="G42" s="66" t="s">
        <v>92</v>
      </c>
      <c r="H42" s="23">
        <f>+J42/$J$44</f>
        <v>0.79365079365079361</v>
      </c>
      <c r="I42" s="24" t="s">
        <v>93</v>
      </c>
      <c r="J42" s="25">
        <f>+M42+W42+AG42+AQ42</f>
        <v>1000</v>
      </c>
      <c r="K42" s="26">
        <f t="shared" si="20"/>
        <v>1</v>
      </c>
      <c r="L42" s="27"/>
      <c r="M42" s="28">
        <f t="shared" si="8"/>
        <v>0</v>
      </c>
      <c r="N42" s="29"/>
      <c r="O42" s="29"/>
      <c r="P42" s="29"/>
      <c r="Q42" s="29"/>
      <c r="R42" s="29"/>
      <c r="S42" s="29"/>
      <c r="T42" s="29"/>
      <c r="U42" s="29"/>
      <c r="V42" s="29">
        <v>1</v>
      </c>
      <c r="W42" s="28">
        <f t="shared" si="17"/>
        <v>1000</v>
      </c>
      <c r="X42" s="29">
        <v>1000</v>
      </c>
      <c r="Y42" s="29"/>
      <c r="Z42" s="29"/>
      <c r="AA42" s="29"/>
      <c r="AB42" s="29"/>
      <c r="AC42" s="29"/>
      <c r="AD42" s="29"/>
      <c r="AE42" s="29"/>
      <c r="AF42" s="29"/>
      <c r="AG42" s="28">
        <f t="shared" si="18"/>
        <v>0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8">
        <f t="shared" si="19"/>
        <v>0</v>
      </c>
      <c r="AR42" s="30"/>
      <c r="AS42" s="30"/>
      <c r="AT42" s="30"/>
      <c r="AU42" s="29"/>
      <c r="AV42" s="29"/>
      <c r="AW42" s="30"/>
      <c r="AX42" s="30"/>
      <c r="AY42" s="29"/>
      <c r="AZ42" s="31" t="s">
        <v>94</v>
      </c>
    </row>
    <row r="43" spans="1:52" ht="60" x14ac:dyDescent="0.2">
      <c r="A43" s="32"/>
      <c r="B43" s="33"/>
      <c r="C43" s="32"/>
      <c r="D43" s="34"/>
      <c r="E43" s="39"/>
      <c r="F43" s="68"/>
      <c r="G43" s="67"/>
      <c r="H43" s="36"/>
      <c r="I43" s="24" t="s">
        <v>95</v>
      </c>
      <c r="J43" s="25">
        <f>+J42*20%</f>
        <v>200</v>
      </c>
      <c r="K43" s="26"/>
      <c r="L43" s="27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8"/>
      <c r="AR43" s="30"/>
      <c r="AS43" s="30"/>
      <c r="AT43" s="30"/>
      <c r="AU43" s="29"/>
      <c r="AV43" s="29"/>
      <c r="AW43" s="30"/>
      <c r="AX43" s="30"/>
      <c r="AY43" s="29"/>
      <c r="AZ43" s="30"/>
    </row>
    <row r="44" spans="1:52" ht="12.75" customHeight="1" x14ac:dyDescent="0.2">
      <c r="A44" s="32"/>
      <c r="B44" s="33"/>
      <c r="C44" s="32"/>
      <c r="D44" s="34"/>
      <c r="E44" s="41" t="s">
        <v>43</v>
      </c>
      <c r="F44" s="42"/>
      <c r="G44" s="51"/>
      <c r="H44" s="44">
        <f>SUM(H37:H43)</f>
        <v>1</v>
      </c>
      <c r="I44" s="24"/>
      <c r="J44" s="25">
        <f>+J37+J39+J40+J42</f>
        <v>1260</v>
      </c>
      <c r="K44" s="25">
        <f t="shared" ref="K44:AZ44" si="22">SUM(K37:K42)</f>
        <v>13</v>
      </c>
      <c r="L44" s="25">
        <f t="shared" si="22"/>
        <v>3</v>
      </c>
      <c r="M44" s="25">
        <f t="shared" si="22"/>
        <v>65</v>
      </c>
      <c r="N44" s="25">
        <f t="shared" si="22"/>
        <v>65</v>
      </c>
      <c r="O44" s="25"/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4</v>
      </c>
      <c r="W44" s="25">
        <f t="shared" si="22"/>
        <v>1065</v>
      </c>
      <c r="X44" s="25">
        <f t="shared" si="22"/>
        <v>1065</v>
      </c>
      <c r="Y44" s="25"/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0</v>
      </c>
      <c r="AE44" s="25">
        <f t="shared" si="22"/>
        <v>0</v>
      </c>
      <c r="AF44" s="25">
        <f t="shared" si="22"/>
        <v>3</v>
      </c>
      <c r="AG44" s="25">
        <f t="shared" si="22"/>
        <v>65</v>
      </c>
      <c r="AH44" s="25">
        <f t="shared" si="22"/>
        <v>65</v>
      </c>
      <c r="AI44" s="25"/>
      <c r="AJ44" s="25">
        <f t="shared" si="22"/>
        <v>0</v>
      </c>
      <c r="AK44" s="25">
        <f t="shared" si="22"/>
        <v>0</v>
      </c>
      <c r="AL44" s="25">
        <f t="shared" si="22"/>
        <v>0</v>
      </c>
      <c r="AM44" s="25">
        <f t="shared" si="22"/>
        <v>0</v>
      </c>
      <c r="AN44" s="25">
        <f t="shared" si="22"/>
        <v>0</v>
      </c>
      <c r="AO44" s="25">
        <f t="shared" si="22"/>
        <v>0</v>
      </c>
      <c r="AP44" s="25">
        <f t="shared" si="22"/>
        <v>3</v>
      </c>
      <c r="AQ44" s="25">
        <f t="shared" si="22"/>
        <v>65</v>
      </c>
      <c r="AR44" s="25">
        <f t="shared" si="22"/>
        <v>65</v>
      </c>
      <c r="AS44" s="25"/>
      <c r="AT44" s="25">
        <f t="shared" si="22"/>
        <v>0</v>
      </c>
      <c r="AU44" s="25">
        <f t="shared" si="22"/>
        <v>0</v>
      </c>
      <c r="AV44" s="25">
        <f t="shared" si="22"/>
        <v>0</v>
      </c>
      <c r="AW44" s="25">
        <f t="shared" si="22"/>
        <v>0</v>
      </c>
      <c r="AX44" s="25">
        <f t="shared" si="22"/>
        <v>0</v>
      </c>
      <c r="AY44" s="69">
        <f t="shared" si="22"/>
        <v>0</v>
      </c>
      <c r="AZ44" s="69">
        <f t="shared" si="22"/>
        <v>0</v>
      </c>
    </row>
    <row r="45" spans="1:52" ht="24" customHeight="1" x14ac:dyDescent="0.2">
      <c r="A45" s="32"/>
      <c r="B45" s="33"/>
      <c r="C45" s="32"/>
      <c r="D45" s="34"/>
      <c r="E45" s="18" t="s">
        <v>96</v>
      </c>
      <c r="F45" s="70">
        <f>+J54/J77</f>
        <v>8.5153170435006378E-2</v>
      </c>
      <c r="G45" s="51" t="s">
        <v>97</v>
      </c>
      <c r="H45" s="47">
        <f>+J45/$J$54</f>
        <v>0.25412087912087911</v>
      </c>
      <c r="I45" s="24" t="s">
        <v>98</v>
      </c>
      <c r="J45" s="25">
        <f t="shared" ref="J45:J75" si="23">+M45+W45+AG45+AQ45</f>
        <v>1850</v>
      </c>
      <c r="K45" s="26">
        <f t="shared" si="20"/>
        <v>3000</v>
      </c>
      <c r="L45" s="27">
        <v>0</v>
      </c>
      <c r="M45" s="28">
        <f t="shared" si="8"/>
        <v>0</v>
      </c>
      <c r="N45" s="29"/>
      <c r="O45" s="29"/>
      <c r="P45" s="29"/>
      <c r="Q45" s="29"/>
      <c r="R45" s="29"/>
      <c r="S45" s="29"/>
      <c r="T45" s="29"/>
      <c r="U45" s="29"/>
      <c r="V45" s="29">
        <v>1000</v>
      </c>
      <c r="W45" s="28">
        <f t="shared" si="17"/>
        <v>550</v>
      </c>
      <c r="X45" s="29">
        <v>550</v>
      </c>
      <c r="Y45" s="29"/>
      <c r="Z45" s="29"/>
      <c r="AA45" s="29"/>
      <c r="AB45" s="29"/>
      <c r="AC45" s="29"/>
      <c r="AD45" s="29"/>
      <c r="AE45" s="29"/>
      <c r="AF45" s="29">
        <v>1000</v>
      </c>
      <c r="AG45" s="28">
        <f t="shared" si="18"/>
        <v>600</v>
      </c>
      <c r="AH45" s="29">
        <v>600</v>
      </c>
      <c r="AI45" s="29"/>
      <c r="AJ45" s="29"/>
      <c r="AK45" s="29"/>
      <c r="AL45" s="29"/>
      <c r="AM45" s="29"/>
      <c r="AN45" s="29"/>
      <c r="AO45" s="29"/>
      <c r="AP45" s="29">
        <v>1000</v>
      </c>
      <c r="AQ45" s="28">
        <f t="shared" si="19"/>
        <v>700</v>
      </c>
      <c r="AR45" s="30">
        <v>700</v>
      </c>
      <c r="AS45" s="30"/>
      <c r="AT45" s="30"/>
      <c r="AU45" s="29"/>
      <c r="AV45" s="29"/>
      <c r="AW45" s="30"/>
      <c r="AX45" s="30"/>
      <c r="AY45" s="29"/>
      <c r="AZ45" s="31" t="s">
        <v>99</v>
      </c>
    </row>
    <row r="46" spans="1:52" ht="36" customHeight="1" x14ac:dyDescent="0.2">
      <c r="A46" s="32"/>
      <c r="B46" s="33"/>
      <c r="C46" s="32"/>
      <c r="D46" s="34"/>
      <c r="E46" s="32"/>
      <c r="F46" s="21"/>
      <c r="G46" s="66" t="s">
        <v>100</v>
      </c>
      <c r="H46" s="23">
        <f>+J46/$J$54</f>
        <v>0.21291208791208791</v>
      </c>
      <c r="I46" s="71" t="s">
        <v>101</v>
      </c>
      <c r="J46" s="25">
        <f t="shared" si="23"/>
        <v>1550</v>
      </c>
      <c r="K46" s="26">
        <f t="shared" si="20"/>
        <v>2000</v>
      </c>
      <c r="L46" s="27">
        <v>0</v>
      </c>
      <c r="M46" s="28">
        <f t="shared" si="8"/>
        <v>0</v>
      </c>
      <c r="N46" s="29"/>
      <c r="O46" s="29"/>
      <c r="P46" s="29"/>
      <c r="Q46" s="29"/>
      <c r="R46" s="29"/>
      <c r="S46" s="29"/>
      <c r="T46" s="29"/>
      <c r="U46" s="29"/>
      <c r="V46" s="29">
        <v>600</v>
      </c>
      <c r="W46" s="28">
        <f t="shared" si="17"/>
        <v>400</v>
      </c>
      <c r="X46" s="29">
        <v>400</v>
      </c>
      <c r="Y46" s="29"/>
      <c r="Z46" s="29"/>
      <c r="AA46" s="29"/>
      <c r="AB46" s="29"/>
      <c r="AC46" s="29"/>
      <c r="AD46" s="29"/>
      <c r="AE46" s="29"/>
      <c r="AF46" s="29">
        <v>800</v>
      </c>
      <c r="AG46" s="28">
        <f t="shared" si="18"/>
        <v>700</v>
      </c>
      <c r="AH46" s="29">
        <v>700</v>
      </c>
      <c r="AI46" s="29"/>
      <c r="AJ46" s="29"/>
      <c r="AK46" s="29"/>
      <c r="AL46" s="29"/>
      <c r="AM46" s="29"/>
      <c r="AN46" s="29"/>
      <c r="AO46" s="29"/>
      <c r="AP46" s="29">
        <v>600</v>
      </c>
      <c r="AQ46" s="28">
        <f t="shared" si="19"/>
        <v>450</v>
      </c>
      <c r="AR46" s="30">
        <v>450</v>
      </c>
      <c r="AS46" s="30"/>
      <c r="AT46" s="30"/>
      <c r="AU46" s="29"/>
      <c r="AV46" s="29"/>
      <c r="AW46" s="30"/>
      <c r="AX46" s="30"/>
      <c r="AY46" s="29"/>
      <c r="AZ46" s="31" t="s">
        <v>99</v>
      </c>
    </row>
    <row r="47" spans="1:52" x14ac:dyDescent="0.2">
      <c r="A47" s="32"/>
      <c r="B47" s="33"/>
      <c r="C47" s="32"/>
      <c r="D47" s="34"/>
      <c r="E47" s="32"/>
      <c r="F47" s="21"/>
      <c r="G47" s="72"/>
      <c r="H47" s="73"/>
      <c r="I47" s="24" t="s">
        <v>102</v>
      </c>
      <c r="J47" s="25"/>
      <c r="K47" s="26"/>
      <c r="L47" s="27"/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8"/>
      <c r="AR47" s="30"/>
      <c r="AS47" s="30"/>
      <c r="AT47" s="30"/>
      <c r="AU47" s="29"/>
      <c r="AV47" s="29"/>
      <c r="AW47" s="30"/>
      <c r="AX47" s="30"/>
      <c r="AY47" s="29"/>
      <c r="AZ47" s="30"/>
    </row>
    <row r="48" spans="1:52" ht="24" x14ac:dyDescent="0.2">
      <c r="A48" s="32"/>
      <c r="B48" s="33"/>
      <c r="C48" s="32"/>
      <c r="D48" s="34"/>
      <c r="E48" s="32"/>
      <c r="F48" s="21"/>
      <c r="G48" s="67"/>
      <c r="H48" s="36"/>
      <c r="I48" s="24" t="s">
        <v>103</v>
      </c>
      <c r="J48" s="25">
        <f>+J47*20%</f>
        <v>0</v>
      </c>
      <c r="K48" s="26"/>
      <c r="L48" s="27"/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8"/>
      <c r="AR48" s="30"/>
      <c r="AS48" s="30"/>
      <c r="AT48" s="30"/>
      <c r="AU48" s="29"/>
      <c r="AV48" s="29"/>
      <c r="AW48" s="30"/>
      <c r="AX48" s="30"/>
      <c r="AY48" s="29"/>
      <c r="AZ48" s="30"/>
    </row>
    <row r="49" spans="1:52" ht="48" x14ac:dyDescent="0.2">
      <c r="A49" s="32"/>
      <c r="B49" s="33"/>
      <c r="C49" s="32"/>
      <c r="D49" s="34"/>
      <c r="E49" s="32"/>
      <c r="F49" s="21"/>
      <c r="G49" s="66" t="s">
        <v>104</v>
      </c>
      <c r="H49" s="23">
        <f>+J49/$J$54</f>
        <v>9.8901098901098897E-2</v>
      </c>
      <c r="I49" s="24" t="s">
        <v>105</v>
      </c>
      <c r="J49" s="25">
        <f t="shared" si="23"/>
        <v>720</v>
      </c>
      <c r="K49" s="26">
        <f t="shared" si="20"/>
        <v>4</v>
      </c>
      <c r="L49" s="27">
        <v>1</v>
      </c>
      <c r="M49" s="28">
        <f t="shared" si="8"/>
        <v>120</v>
      </c>
      <c r="N49" s="29">
        <v>120</v>
      </c>
      <c r="O49" s="29"/>
      <c r="P49" s="29"/>
      <c r="Q49" s="29"/>
      <c r="R49" s="29"/>
      <c r="S49" s="29"/>
      <c r="T49" s="29"/>
      <c r="U49" s="29"/>
      <c r="V49" s="29">
        <v>1</v>
      </c>
      <c r="W49" s="28">
        <f t="shared" si="17"/>
        <v>200</v>
      </c>
      <c r="X49" s="29">
        <v>200</v>
      </c>
      <c r="Y49" s="29"/>
      <c r="Z49" s="29"/>
      <c r="AA49" s="29"/>
      <c r="AB49" s="29"/>
      <c r="AC49" s="29"/>
      <c r="AD49" s="29"/>
      <c r="AE49" s="29"/>
      <c r="AF49" s="29">
        <v>1</v>
      </c>
      <c r="AG49" s="28">
        <f t="shared" si="18"/>
        <v>200</v>
      </c>
      <c r="AH49" s="29">
        <v>200</v>
      </c>
      <c r="AI49" s="29"/>
      <c r="AJ49" s="29"/>
      <c r="AK49" s="29"/>
      <c r="AL49" s="29"/>
      <c r="AM49" s="29"/>
      <c r="AN49" s="29"/>
      <c r="AO49" s="29"/>
      <c r="AP49" s="29">
        <v>1</v>
      </c>
      <c r="AQ49" s="28">
        <f t="shared" si="19"/>
        <v>200</v>
      </c>
      <c r="AR49" s="30">
        <v>200</v>
      </c>
      <c r="AS49" s="30"/>
      <c r="AT49" s="30"/>
      <c r="AU49" s="29"/>
      <c r="AV49" s="29"/>
      <c r="AW49" s="30"/>
      <c r="AX49" s="30"/>
      <c r="AY49" s="29"/>
      <c r="AZ49" s="31" t="s">
        <v>106</v>
      </c>
    </row>
    <row r="50" spans="1:52" ht="72" x14ac:dyDescent="0.2">
      <c r="A50" s="32"/>
      <c r="B50" s="33"/>
      <c r="C50" s="32"/>
      <c r="D50" s="34"/>
      <c r="E50" s="32"/>
      <c r="F50" s="21"/>
      <c r="G50" s="67"/>
      <c r="H50" s="36"/>
      <c r="I50" s="24" t="s">
        <v>107</v>
      </c>
      <c r="J50" s="25">
        <f>+J49*20%</f>
        <v>144</v>
      </c>
      <c r="K50" s="26"/>
      <c r="L50" s="27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8"/>
      <c r="AR50" s="30"/>
      <c r="AS50" s="30"/>
      <c r="AT50" s="30"/>
      <c r="AU50" s="29"/>
      <c r="AV50" s="29"/>
      <c r="AW50" s="30"/>
      <c r="AX50" s="30"/>
      <c r="AY50" s="29"/>
      <c r="AZ50" s="30"/>
    </row>
    <row r="51" spans="1:52" ht="42.75" customHeight="1" x14ac:dyDescent="0.2">
      <c r="A51" s="32"/>
      <c r="B51" s="33"/>
      <c r="C51" s="32"/>
      <c r="D51" s="34"/>
      <c r="E51" s="32"/>
      <c r="F51" s="21"/>
      <c r="G51" s="66" t="s">
        <v>108</v>
      </c>
      <c r="H51" s="23">
        <f>+J51/$J$54</f>
        <v>0.14560439560439561</v>
      </c>
      <c r="I51" s="24" t="s">
        <v>109</v>
      </c>
      <c r="J51" s="25">
        <f t="shared" si="23"/>
        <v>1060</v>
      </c>
      <c r="K51" s="26">
        <f t="shared" si="20"/>
        <v>50000</v>
      </c>
      <c r="L51" s="27">
        <v>15000</v>
      </c>
      <c r="M51" s="28">
        <f t="shared" si="8"/>
        <v>160</v>
      </c>
      <c r="N51" s="29">
        <v>160</v>
      </c>
      <c r="O51" s="29"/>
      <c r="P51" s="29"/>
      <c r="Q51" s="29"/>
      <c r="R51" s="29"/>
      <c r="S51" s="29"/>
      <c r="T51" s="29"/>
      <c r="U51" s="29"/>
      <c r="V51" s="29">
        <v>15000</v>
      </c>
      <c r="W51" s="28">
        <f t="shared" si="17"/>
        <v>300</v>
      </c>
      <c r="X51" s="29">
        <v>300</v>
      </c>
      <c r="Y51" s="29"/>
      <c r="Z51" s="29"/>
      <c r="AA51" s="29"/>
      <c r="AB51" s="29"/>
      <c r="AC51" s="29"/>
      <c r="AD51" s="29"/>
      <c r="AE51" s="29"/>
      <c r="AF51" s="29">
        <v>15000</v>
      </c>
      <c r="AG51" s="28">
        <f t="shared" si="18"/>
        <v>300</v>
      </c>
      <c r="AH51" s="29">
        <v>300</v>
      </c>
      <c r="AI51" s="29"/>
      <c r="AJ51" s="29"/>
      <c r="AK51" s="29"/>
      <c r="AL51" s="29"/>
      <c r="AM51" s="29"/>
      <c r="AN51" s="29"/>
      <c r="AO51" s="29"/>
      <c r="AP51" s="29">
        <v>5000</v>
      </c>
      <c r="AQ51" s="28">
        <f t="shared" si="19"/>
        <v>300</v>
      </c>
      <c r="AR51" s="30">
        <v>300</v>
      </c>
      <c r="AS51" s="30"/>
      <c r="AT51" s="30"/>
      <c r="AU51" s="29"/>
      <c r="AV51" s="29"/>
      <c r="AW51" s="30"/>
      <c r="AX51" s="30"/>
      <c r="AY51" s="29"/>
      <c r="AZ51" s="31" t="s">
        <v>99</v>
      </c>
    </row>
    <row r="52" spans="1:52" ht="72" x14ac:dyDescent="0.2">
      <c r="A52" s="32"/>
      <c r="B52" s="33"/>
      <c r="C52" s="32"/>
      <c r="D52" s="34"/>
      <c r="E52" s="32"/>
      <c r="F52" s="21"/>
      <c r="G52" s="67"/>
      <c r="H52" s="36"/>
      <c r="I52" s="24" t="s">
        <v>110</v>
      </c>
      <c r="J52" s="25">
        <f>+J51*20%</f>
        <v>212</v>
      </c>
      <c r="K52" s="26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8"/>
      <c r="AR52" s="30"/>
      <c r="AS52" s="30"/>
      <c r="AT52" s="30"/>
      <c r="AU52" s="29"/>
      <c r="AV52" s="29"/>
      <c r="AW52" s="30"/>
      <c r="AX52" s="30"/>
      <c r="AY52" s="29"/>
      <c r="AZ52" s="30"/>
    </row>
    <row r="53" spans="1:52" ht="24" x14ac:dyDescent="0.2">
      <c r="A53" s="32"/>
      <c r="B53" s="33"/>
      <c r="C53" s="32"/>
      <c r="D53" s="34"/>
      <c r="E53" s="39"/>
      <c r="F53" s="21"/>
      <c r="G53" s="51" t="s">
        <v>111</v>
      </c>
      <c r="H53" s="47">
        <f>+J53/$J$54</f>
        <v>0.28846153846153844</v>
      </c>
      <c r="I53" s="24" t="s">
        <v>112</v>
      </c>
      <c r="J53" s="25">
        <f t="shared" si="23"/>
        <v>2100</v>
      </c>
      <c r="K53" s="26">
        <f t="shared" si="20"/>
        <v>1000</v>
      </c>
      <c r="L53" s="27">
        <v>0</v>
      </c>
      <c r="M53" s="28">
        <f t="shared" si="8"/>
        <v>0</v>
      </c>
      <c r="N53" s="29"/>
      <c r="O53" s="29"/>
      <c r="P53" s="29"/>
      <c r="Q53" s="29"/>
      <c r="R53" s="29"/>
      <c r="S53" s="29"/>
      <c r="T53" s="29"/>
      <c r="U53" s="29"/>
      <c r="V53" s="29">
        <v>300</v>
      </c>
      <c r="W53" s="28">
        <f t="shared" si="17"/>
        <v>600</v>
      </c>
      <c r="X53" s="29">
        <v>600</v>
      </c>
      <c r="Y53" s="29"/>
      <c r="Z53" s="29"/>
      <c r="AA53" s="29"/>
      <c r="AB53" s="29"/>
      <c r="AC53" s="29"/>
      <c r="AD53" s="29"/>
      <c r="AE53" s="29"/>
      <c r="AF53" s="29">
        <v>400</v>
      </c>
      <c r="AG53" s="28">
        <f t="shared" si="18"/>
        <v>800</v>
      </c>
      <c r="AH53" s="29">
        <v>800</v>
      </c>
      <c r="AI53" s="29"/>
      <c r="AJ53" s="29"/>
      <c r="AK53" s="29"/>
      <c r="AL53" s="29"/>
      <c r="AM53" s="29"/>
      <c r="AN53" s="29"/>
      <c r="AO53" s="29"/>
      <c r="AP53" s="29">
        <v>300</v>
      </c>
      <c r="AQ53" s="28">
        <f t="shared" si="19"/>
        <v>700</v>
      </c>
      <c r="AR53" s="30">
        <v>700</v>
      </c>
      <c r="AS53" s="30"/>
      <c r="AT53" s="30"/>
      <c r="AU53" s="29"/>
      <c r="AV53" s="29"/>
      <c r="AW53" s="30"/>
      <c r="AX53" s="30"/>
      <c r="AY53" s="29"/>
      <c r="AZ53" s="31" t="s">
        <v>106</v>
      </c>
    </row>
    <row r="54" spans="1:52" s="46" customFormat="1" ht="12.75" customHeight="1" x14ac:dyDescent="0.2">
      <c r="A54" s="32"/>
      <c r="B54" s="33"/>
      <c r="C54" s="32"/>
      <c r="D54" s="34"/>
      <c r="E54" s="41" t="s">
        <v>43</v>
      </c>
      <c r="F54" s="42"/>
      <c r="G54" s="51"/>
      <c r="H54" s="52">
        <f>+H53+H51+H49+H46+H45</f>
        <v>1</v>
      </c>
      <c r="I54" s="24"/>
      <c r="J54" s="25">
        <f>+J53+J51+J49+J46+J45</f>
        <v>7280</v>
      </c>
      <c r="K54" s="25">
        <f t="shared" ref="K54:AY54" si="24">SUM(K45:K53)</f>
        <v>56004</v>
      </c>
      <c r="L54" s="25">
        <f t="shared" si="24"/>
        <v>15001</v>
      </c>
      <c r="M54" s="25">
        <f t="shared" si="24"/>
        <v>280</v>
      </c>
      <c r="N54" s="25">
        <f t="shared" si="24"/>
        <v>280</v>
      </c>
      <c r="O54" s="25">
        <f t="shared" si="24"/>
        <v>0</v>
      </c>
      <c r="P54" s="25">
        <f t="shared" si="24"/>
        <v>0</v>
      </c>
      <c r="Q54" s="25">
        <f t="shared" si="24"/>
        <v>0</v>
      </c>
      <c r="R54" s="25">
        <f t="shared" si="24"/>
        <v>0</v>
      </c>
      <c r="S54" s="25">
        <f t="shared" si="24"/>
        <v>0</v>
      </c>
      <c r="T54" s="25">
        <f t="shared" si="24"/>
        <v>0</v>
      </c>
      <c r="U54" s="25">
        <f t="shared" si="24"/>
        <v>0</v>
      </c>
      <c r="V54" s="25">
        <f t="shared" si="24"/>
        <v>16901</v>
      </c>
      <c r="W54" s="25">
        <f t="shared" si="24"/>
        <v>2050</v>
      </c>
      <c r="X54" s="25">
        <f t="shared" si="24"/>
        <v>2050</v>
      </c>
      <c r="Y54" s="25">
        <f t="shared" si="24"/>
        <v>0</v>
      </c>
      <c r="Z54" s="25">
        <f t="shared" si="24"/>
        <v>0</v>
      </c>
      <c r="AA54" s="25">
        <f t="shared" si="24"/>
        <v>0</v>
      </c>
      <c r="AB54" s="25">
        <f t="shared" si="24"/>
        <v>0</v>
      </c>
      <c r="AC54" s="25">
        <f t="shared" si="24"/>
        <v>0</v>
      </c>
      <c r="AD54" s="25">
        <f t="shared" si="24"/>
        <v>0</v>
      </c>
      <c r="AE54" s="25">
        <f t="shared" si="24"/>
        <v>0</v>
      </c>
      <c r="AF54" s="25">
        <f t="shared" si="24"/>
        <v>17201</v>
      </c>
      <c r="AG54" s="25">
        <f t="shared" si="24"/>
        <v>2600</v>
      </c>
      <c r="AH54" s="25">
        <f t="shared" si="24"/>
        <v>2600</v>
      </c>
      <c r="AI54" s="25">
        <f t="shared" si="24"/>
        <v>0</v>
      </c>
      <c r="AJ54" s="25">
        <f t="shared" si="24"/>
        <v>0</v>
      </c>
      <c r="AK54" s="25">
        <f t="shared" si="24"/>
        <v>0</v>
      </c>
      <c r="AL54" s="25">
        <f t="shared" si="24"/>
        <v>0</v>
      </c>
      <c r="AM54" s="25">
        <f t="shared" si="24"/>
        <v>0</v>
      </c>
      <c r="AN54" s="25">
        <f t="shared" si="24"/>
        <v>0</v>
      </c>
      <c r="AO54" s="25">
        <f t="shared" si="24"/>
        <v>0</v>
      </c>
      <c r="AP54" s="25">
        <f t="shared" si="24"/>
        <v>6901</v>
      </c>
      <c r="AQ54" s="25">
        <f t="shared" si="24"/>
        <v>2350</v>
      </c>
      <c r="AR54" s="25">
        <f t="shared" si="24"/>
        <v>2350</v>
      </c>
      <c r="AS54" s="25">
        <f t="shared" si="24"/>
        <v>0</v>
      </c>
      <c r="AT54" s="25">
        <f t="shared" si="24"/>
        <v>0</v>
      </c>
      <c r="AU54" s="25">
        <f t="shared" si="24"/>
        <v>0</v>
      </c>
      <c r="AV54" s="25">
        <f t="shared" si="24"/>
        <v>0</v>
      </c>
      <c r="AW54" s="25">
        <f t="shared" si="24"/>
        <v>0</v>
      </c>
      <c r="AX54" s="25">
        <f t="shared" si="24"/>
        <v>0</v>
      </c>
      <c r="AY54" s="74">
        <f t="shared" si="24"/>
        <v>0</v>
      </c>
      <c r="AZ54" s="75"/>
    </row>
    <row r="55" spans="1:52" ht="36" x14ac:dyDescent="0.2">
      <c r="A55" s="32"/>
      <c r="B55" s="33"/>
      <c r="C55" s="32"/>
      <c r="D55" s="34"/>
      <c r="E55" s="18" t="s">
        <v>113</v>
      </c>
      <c r="F55" s="76">
        <f>+J62/J77</f>
        <v>0.66180856912261821</v>
      </c>
      <c r="G55" s="22" t="s">
        <v>114</v>
      </c>
      <c r="H55" s="23">
        <f>+J55/$J$62</f>
        <v>7.069635913750442E-3</v>
      </c>
      <c r="I55" s="24" t="s">
        <v>115</v>
      </c>
      <c r="J55" s="25">
        <f t="shared" si="23"/>
        <v>400</v>
      </c>
      <c r="K55" s="26">
        <f t="shared" si="20"/>
        <v>50</v>
      </c>
      <c r="L55" s="27">
        <v>25</v>
      </c>
      <c r="M55" s="28">
        <f t="shared" si="8"/>
        <v>180</v>
      </c>
      <c r="N55" s="29">
        <v>180</v>
      </c>
      <c r="O55" s="29"/>
      <c r="P55" s="29"/>
      <c r="Q55" s="29"/>
      <c r="R55" s="29"/>
      <c r="S55" s="29"/>
      <c r="T55" s="29"/>
      <c r="U55" s="29"/>
      <c r="V55" s="29">
        <v>25</v>
      </c>
      <c r="W55" s="28">
        <f t="shared" si="17"/>
        <v>220</v>
      </c>
      <c r="X55" s="29">
        <v>220</v>
      </c>
      <c r="Y55" s="29"/>
      <c r="Z55" s="29"/>
      <c r="AA55" s="29"/>
      <c r="AB55" s="29"/>
      <c r="AC55" s="29"/>
      <c r="AD55" s="29"/>
      <c r="AE55" s="29"/>
      <c r="AF55" s="29">
        <v>0</v>
      </c>
      <c r="AG55" s="28">
        <f t="shared" si="18"/>
        <v>0</v>
      </c>
      <c r="AH55" s="29"/>
      <c r="AI55" s="29"/>
      <c r="AJ55" s="29"/>
      <c r="AK55" s="29"/>
      <c r="AL55" s="29"/>
      <c r="AM55" s="29"/>
      <c r="AN55" s="29"/>
      <c r="AO55" s="29"/>
      <c r="AP55" s="29">
        <v>0</v>
      </c>
      <c r="AQ55" s="28">
        <f t="shared" si="19"/>
        <v>0</v>
      </c>
      <c r="AR55" s="30"/>
      <c r="AS55" s="30"/>
      <c r="AT55" s="30"/>
      <c r="AU55" s="29"/>
      <c r="AV55" s="29"/>
      <c r="AW55" s="30"/>
      <c r="AX55" s="30"/>
      <c r="AY55" s="29"/>
      <c r="AZ55" s="31" t="s">
        <v>106</v>
      </c>
    </row>
    <row r="56" spans="1:52" ht="60" x14ac:dyDescent="0.2">
      <c r="A56" s="32"/>
      <c r="B56" s="33"/>
      <c r="C56" s="32"/>
      <c r="D56" s="34"/>
      <c r="E56" s="32"/>
      <c r="F56" s="76"/>
      <c r="G56" s="35"/>
      <c r="H56" s="36"/>
      <c r="I56" s="24" t="s">
        <v>116</v>
      </c>
      <c r="J56" s="25">
        <f>+J55*20%</f>
        <v>80</v>
      </c>
      <c r="K56" s="25">
        <f t="shared" ref="K56:AY56" si="25">+K55*20%</f>
        <v>10</v>
      </c>
      <c r="L56" s="25">
        <f t="shared" si="25"/>
        <v>5</v>
      </c>
      <c r="M56" s="25">
        <f t="shared" si="25"/>
        <v>36</v>
      </c>
      <c r="N56" s="25">
        <f t="shared" si="25"/>
        <v>36</v>
      </c>
      <c r="O56" s="25">
        <f t="shared" si="25"/>
        <v>0</v>
      </c>
      <c r="P56" s="25">
        <f t="shared" si="25"/>
        <v>0</v>
      </c>
      <c r="Q56" s="25">
        <f t="shared" si="25"/>
        <v>0</v>
      </c>
      <c r="R56" s="25">
        <f t="shared" si="25"/>
        <v>0</v>
      </c>
      <c r="S56" s="25">
        <f t="shared" si="25"/>
        <v>0</v>
      </c>
      <c r="T56" s="25">
        <f t="shared" si="25"/>
        <v>0</v>
      </c>
      <c r="U56" s="25">
        <f t="shared" si="25"/>
        <v>0</v>
      </c>
      <c r="V56" s="25">
        <f t="shared" si="25"/>
        <v>5</v>
      </c>
      <c r="W56" s="25">
        <f t="shared" si="25"/>
        <v>44</v>
      </c>
      <c r="X56" s="25">
        <f t="shared" si="25"/>
        <v>44</v>
      </c>
      <c r="Y56" s="25">
        <f t="shared" si="25"/>
        <v>0</v>
      </c>
      <c r="Z56" s="25">
        <f t="shared" si="25"/>
        <v>0</v>
      </c>
      <c r="AA56" s="25">
        <f t="shared" si="25"/>
        <v>0</v>
      </c>
      <c r="AB56" s="25">
        <f t="shared" si="25"/>
        <v>0</v>
      </c>
      <c r="AC56" s="25">
        <f t="shared" si="25"/>
        <v>0</v>
      </c>
      <c r="AD56" s="25">
        <f t="shared" si="25"/>
        <v>0</v>
      </c>
      <c r="AE56" s="25">
        <f t="shared" si="25"/>
        <v>0</v>
      </c>
      <c r="AF56" s="25">
        <f t="shared" si="25"/>
        <v>0</v>
      </c>
      <c r="AG56" s="25">
        <f t="shared" si="25"/>
        <v>0</v>
      </c>
      <c r="AH56" s="25">
        <f t="shared" si="25"/>
        <v>0</v>
      </c>
      <c r="AI56" s="25">
        <f t="shared" si="25"/>
        <v>0</v>
      </c>
      <c r="AJ56" s="25">
        <f t="shared" si="25"/>
        <v>0</v>
      </c>
      <c r="AK56" s="25">
        <f t="shared" si="25"/>
        <v>0</v>
      </c>
      <c r="AL56" s="25">
        <f t="shared" si="25"/>
        <v>0</v>
      </c>
      <c r="AM56" s="25">
        <f t="shared" si="25"/>
        <v>0</v>
      </c>
      <c r="AN56" s="25">
        <f t="shared" si="25"/>
        <v>0</v>
      </c>
      <c r="AO56" s="25">
        <f t="shared" si="25"/>
        <v>0</v>
      </c>
      <c r="AP56" s="25">
        <f t="shared" si="25"/>
        <v>0</v>
      </c>
      <c r="AQ56" s="25">
        <f t="shared" si="25"/>
        <v>0</v>
      </c>
      <c r="AR56" s="25">
        <f t="shared" si="25"/>
        <v>0</v>
      </c>
      <c r="AS56" s="25">
        <f t="shared" si="25"/>
        <v>0</v>
      </c>
      <c r="AT56" s="25">
        <f t="shared" si="25"/>
        <v>0</v>
      </c>
      <c r="AU56" s="25">
        <f t="shared" si="25"/>
        <v>0</v>
      </c>
      <c r="AV56" s="25">
        <f t="shared" si="25"/>
        <v>0</v>
      </c>
      <c r="AW56" s="25">
        <f t="shared" si="25"/>
        <v>0</v>
      </c>
      <c r="AX56" s="25">
        <f t="shared" si="25"/>
        <v>0</v>
      </c>
      <c r="AY56" s="25">
        <f t="shared" si="25"/>
        <v>0</v>
      </c>
      <c r="AZ56" s="37"/>
    </row>
    <row r="57" spans="1:52" ht="24" x14ac:dyDescent="0.2">
      <c r="A57" s="32"/>
      <c r="B57" s="33"/>
      <c r="C57" s="32"/>
      <c r="D57" s="34"/>
      <c r="E57" s="32"/>
      <c r="F57" s="76"/>
      <c r="G57" s="24" t="s">
        <v>117</v>
      </c>
      <c r="H57" s="47">
        <f>+J57/$J$62</f>
        <v>7.9533404029692473E-2</v>
      </c>
      <c r="I57" s="24" t="s">
        <v>118</v>
      </c>
      <c r="J57" s="25">
        <f t="shared" si="23"/>
        <v>4500</v>
      </c>
      <c r="K57" s="26">
        <f t="shared" si="20"/>
        <v>6</v>
      </c>
      <c r="L57" s="27">
        <v>0</v>
      </c>
      <c r="M57" s="28">
        <f t="shared" si="8"/>
        <v>0</v>
      </c>
      <c r="N57" s="29"/>
      <c r="O57" s="29"/>
      <c r="P57" s="29"/>
      <c r="Q57" s="29"/>
      <c r="R57" s="29"/>
      <c r="S57" s="29"/>
      <c r="T57" s="29"/>
      <c r="U57" s="29"/>
      <c r="V57" s="29">
        <v>3</v>
      </c>
      <c r="W57" s="28">
        <f t="shared" si="17"/>
        <v>2000</v>
      </c>
      <c r="X57" s="29"/>
      <c r="Y57" s="29"/>
      <c r="Z57" s="29"/>
      <c r="AA57" s="29"/>
      <c r="AB57" s="29"/>
      <c r="AC57" s="29">
        <v>2000</v>
      </c>
      <c r="AD57" s="29"/>
      <c r="AE57" s="29"/>
      <c r="AF57" s="29">
        <v>3</v>
      </c>
      <c r="AG57" s="28">
        <f t="shared" si="18"/>
        <v>2500</v>
      </c>
      <c r="AH57" s="29"/>
      <c r="AI57" s="29"/>
      <c r="AJ57" s="29"/>
      <c r="AK57" s="29"/>
      <c r="AL57" s="29"/>
      <c r="AM57" s="29">
        <v>2500</v>
      </c>
      <c r="AN57" s="29"/>
      <c r="AO57" s="29"/>
      <c r="AP57" s="29">
        <v>0</v>
      </c>
      <c r="AQ57" s="28">
        <f t="shared" si="19"/>
        <v>0</v>
      </c>
      <c r="AR57" s="30"/>
      <c r="AS57" s="30"/>
      <c r="AT57" s="30"/>
      <c r="AU57" s="29"/>
      <c r="AV57" s="29"/>
      <c r="AW57" s="30"/>
      <c r="AX57" s="30"/>
      <c r="AY57" s="29"/>
      <c r="AZ57" s="31" t="s">
        <v>32</v>
      </c>
    </row>
    <row r="58" spans="1:52" ht="24" x14ac:dyDescent="0.2">
      <c r="A58" s="32"/>
      <c r="B58" s="33"/>
      <c r="C58" s="32"/>
      <c r="D58" s="34"/>
      <c r="E58" s="32"/>
      <c r="F58" s="76"/>
      <c r="G58" s="22" t="s">
        <v>119</v>
      </c>
      <c r="H58" s="47">
        <f>+J58/$J$62</f>
        <v>2.1208907741251327E-2</v>
      </c>
      <c r="I58" s="24" t="s">
        <v>120</v>
      </c>
      <c r="J58" s="25">
        <f t="shared" si="23"/>
        <v>1200</v>
      </c>
      <c r="K58" s="26">
        <f t="shared" si="20"/>
        <v>2000</v>
      </c>
      <c r="L58" s="27">
        <v>500</v>
      </c>
      <c r="M58" s="28">
        <f t="shared" si="8"/>
        <v>300</v>
      </c>
      <c r="N58" s="29">
        <v>300</v>
      </c>
      <c r="O58" s="29"/>
      <c r="P58" s="29"/>
      <c r="Q58" s="29"/>
      <c r="R58" s="29"/>
      <c r="S58" s="29"/>
      <c r="T58" s="29"/>
      <c r="U58" s="29"/>
      <c r="V58" s="29">
        <v>500</v>
      </c>
      <c r="W58" s="28">
        <f t="shared" si="17"/>
        <v>300</v>
      </c>
      <c r="X58" s="29">
        <v>300</v>
      </c>
      <c r="Y58" s="29"/>
      <c r="Z58" s="29"/>
      <c r="AA58" s="29"/>
      <c r="AB58" s="29"/>
      <c r="AC58" s="29"/>
      <c r="AD58" s="29"/>
      <c r="AE58" s="29"/>
      <c r="AF58" s="29">
        <v>500</v>
      </c>
      <c r="AG58" s="28">
        <f t="shared" si="18"/>
        <v>300</v>
      </c>
      <c r="AH58" s="29">
        <v>300</v>
      </c>
      <c r="AI58" s="29"/>
      <c r="AJ58" s="29"/>
      <c r="AK58" s="29"/>
      <c r="AL58" s="29"/>
      <c r="AM58" s="29"/>
      <c r="AN58" s="29"/>
      <c r="AO58" s="29"/>
      <c r="AP58" s="29">
        <v>500</v>
      </c>
      <c r="AQ58" s="28">
        <f t="shared" si="19"/>
        <v>300</v>
      </c>
      <c r="AR58" s="30">
        <v>300</v>
      </c>
      <c r="AS58" s="30"/>
      <c r="AT58" s="30"/>
      <c r="AU58" s="29"/>
      <c r="AV58" s="29"/>
      <c r="AW58" s="30"/>
      <c r="AX58" s="30"/>
      <c r="AY58" s="29"/>
      <c r="AZ58" s="31" t="s">
        <v>106</v>
      </c>
    </row>
    <row r="59" spans="1:52" ht="36" x14ac:dyDescent="0.2">
      <c r="A59" s="32"/>
      <c r="B59" s="33"/>
      <c r="C59" s="32"/>
      <c r="D59" s="34"/>
      <c r="E59" s="32"/>
      <c r="F59" s="76"/>
      <c r="G59" s="35"/>
      <c r="H59" s="23">
        <f>+J60/$J$62</f>
        <v>0.88370448921880518</v>
      </c>
      <c r="I59" s="24" t="s">
        <v>121</v>
      </c>
      <c r="J59" s="25">
        <f>+J58*20%</f>
        <v>240</v>
      </c>
      <c r="K59" s="25">
        <f t="shared" ref="K59:AW59" si="26">+K58*20%</f>
        <v>400</v>
      </c>
      <c r="L59" s="25">
        <f t="shared" si="26"/>
        <v>100</v>
      </c>
      <c r="M59" s="25">
        <f t="shared" si="26"/>
        <v>60</v>
      </c>
      <c r="N59" s="25">
        <f t="shared" si="26"/>
        <v>60</v>
      </c>
      <c r="O59" s="25">
        <f t="shared" si="26"/>
        <v>0</v>
      </c>
      <c r="P59" s="25">
        <f t="shared" si="26"/>
        <v>0</v>
      </c>
      <c r="Q59" s="25">
        <f t="shared" si="26"/>
        <v>0</v>
      </c>
      <c r="R59" s="25">
        <f t="shared" si="26"/>
        <v>0</v>
      </c>
      <c r="S59" s="25">
        <f t="shared" si="26"/>
        <v>0</v>
      </c>
      <c r="T59" s="25">
        <f t="shared" si="26"/>
        <v>0</v>
      </c>
      <c r="U59" s="25">
        <f t="shared" si="26"/>
        <v>0</v>
      </c>
      <c r="V59" s="25">
        <f t="shared" si="26"/>
        <v>100</v>
      </c>
      <c r="W59" s="25">
        <f t="shared" si="26"/>
        <v>60</v>
      </c>
      <c r="X59" s="25">
        <f t="shared" si="26"/>
        <v>60</v>
      </c>
      <c r="Y59" s="25">
        <f t="shared" si="26"/>
        <v>0</v>
      </c>
      <c r="Z59" s="25">
        <f t="shared" si="26"/>
        <v>0</v>
      </c>
      <c r="AA59" s="25">
        <f t="shared" si="26"/>
        <v>0</v>
      </c>
      <c r="AB59" s="25">
        <f t="shared" si="26"/>
        <v>0</v>
      </c>
      <c r="AC59" s="25">
        <f t="shared" si="26"/>
        <v>0</v>
      </c>
      <c r="AD59" s="25">
        <f t="shared" si="26"/>
        <v>0</v>
      </c>
      <c r="AE59" s="25">
        <f t="shared" si="26"/>
        <v>0</v>
      </c>
      <c r="AF59" s="25">
        <f t="shared" si="26"/>
        <v>100</v>
      </c>
      <c r="AG59" s="25">
        <f t="shared" si="26"/>
        <v>60</v>
      </c>
      <c r="AH59" s="25">
        <f t="shared" si="26"/>
        <v>60</v>
      </c>
      <c r="AI59" s="25">
        <f t="shared" si="26"/>
        <v>0</v>
      </c>
      <c r="AJ59" s="25">
        <f t="shared" si="26"/>
        <v>0</v>
      </c>
      <c r="AK59" s="25">
        <f t="shared" si="26"/>
        <v>0</v>
      </c>
      <c r="AL59" s="25">
        <f t="shared" si="26"/>
        <v>0</v>
      </c>
      <c r="AM59" s="25">
        <f t="shared" si="26"/>
        <v>0</v>
      </c>
      <c r="AN59" s="25">
        <f t="shared" si="26"/>
        <v>0</v>
      </c>
      <c r="AO59" s="25">
        <f t="shared" si="26"/>
        <v>0</v>
      </c>
      <c r="AP59" s="25">
        <f t="shared" si="26"/>
        <v>100</v>
      </c>
      <c r="AQ59" s="25">
        <f t="shared" si="26"/>
        <v>60</v>
      </c>
      <c r="AR59" s="25">
        <f t="shared" si="26"/>
        <v>60</v>
      </c>
      <c r="AS59" s="25">
        <f t="shared" si="26"/>
        <v>0</v>
      </c>
      <c r="AT59" s="25">
        <f t="shared" si="26"/>
        <v>0</v>
      </c>
      <c r="AU59" s="25">
        <f t="shared" si="26"/>
        <v>0</v>
      </c>
      <c r="AV59" s="25">
        <f t="shared" si="26"/>
        <v>0</v>
      </c>
      <c r="AW59" s="25">
        <f t="shared" si="26"/>
        <v>0</v>
      </c>
      <c r="AX59" s="30"/>
      <c r="AY59" s="29"/>
      <c r="AZ59" s="37"/>
    </row>
    <row r="60" spans="1:52" ht="36" x14ac:dyDescent="0.2">
      <c r="A60" s="32"/>
      <c r="B60" s="33"/>
      <c r="C60" s="32"/>
      <c r="D60" s="34"/>
      <c r="E60" s="32"/>
      <c r="F60" s="76"/>
      <c r="G60" s="24" t="s">
        <v>122</v>
      </c>
      <c r="H60" s="36"/>
      <c r="I60" s="24" t="s">
        <v>123</v>
      </c>
      <c r="J60" s="25">
        <f t="shared" si="23"/>
        <v>50000</v>
      </c>
      <c r="K60" s="26">
        <v>1</v>
      </c>
      <c r="L60" s="27">
        <v>1</v>
      </c>
      <c r="M60" s="28">
        <f t="shared" si="8"/>
        <v>14000</v>
      </c>
      <c r="N60" s="29"/>
      <c r="O60" s="29"/>
      <c r="P60" s="29"/>
      <c r="Q60" s="29"/>
      <c r="R60" s="29"/>
      <c r="S60" s="29">
        <v>14000</v>
      </c>
      <c r="T60" s="29"/>
      <c r="U60" s="29"/>
      <c r="V60" s="29">
        <v>1</v>
      </c>
      <c r="W60" s="28">
        <f t="shared" si="17"/>
        <v>14000</v>
      </c>
      <c r="X60" s="29"/>
      <c r="Y60" s="29"/>
      <c r="Z60" s="29"/>
      <c r="AA60" s="29"/>
      <c r="AB60" s="29"/>
      <c r="AC60" s="29">
        <v>14000</v>
      </c>
      <c r="AD60" s="29"/>
      <c r="AE60" s="29"/>
      <c r="AF60" s="29">
        <v>1</v>
      </c>
      <c r="AG60" s="28">
        <f t="shared" si="18"/>
        <v>12000</v>
      </c>
      <c r="AH60" s="29"/>
      <c r="AI60" s="29"/>
      <c r="AJ60" s="29"/>
      <c r="AK60" s="29"/>
      <c r="AL60" s="29"/>
      <c r="AM60" s="29">
        <v>12000</v>
      </c>
      <c r="AN60" s="29"/>
      <c r="AO60" s="29"/>
      <c r="AP60" s="29">
        <v>1</v>
      </c>
      <c r="AQ60" s="28">
        <f t="shared" si="19"/>
        <v>10000</v>
      </c>
      <c r="AR60" s="30"/>
      <c r="AS60" s="30"/>
      <c r="AT60" s="30"/>
      <c r="AU60" s="29"/>
      <c r="AV60" s="29"/>
      <c r="AW60" s="30">
        <v>10000</v>
      </c>
      <c r="AX60" s="30"/>
      <c r="AY60" s="29"/>
      <c r="AZ60" s="31" t="s">
        <v>32</v>
      </c>
    </row>
    <row r="61" spans="1:52" ht="36" x14ac:dyDescent="0.2">
      <c r="A61" s="32"/>
      <c r="B61" s="33"/>
      <c r="C61" s="32"/>
      <c r="D61" s="34"/>
      <c r="E61" s="39"/>
      <c r="F61" s="76"/>
      <c r="G61" s="24" t="s">
        <v>124</v>
      </c>
      <c r="H61" s="47">
        <f>+J61/$J$62</f>
        <v>8.483563096500531E-3</v>
      </c>
      <c r="I61" s="24" t="s">
        <v>125</v>
      </c>
      <c r="J61" s="25">
        <f t="shared" si="23"/>
        <v>480</v>
      </c>
      <c r="K61" s="26">
        <f t="shared" si="20"/>
        <v>4</v>
      </c>
      <c r="L61" s="27">
        <v>1</v>
      </c>
      <c r="M61" s="28">
        <f t="shared" si="8"/>
        <v>120</v>
      </c>
      <c r="N61" s="29">
        <v>120</v>
      </c>
      <c r="O61" s="29"/>
      <c r="P61" s="29"/>
      <c r="Q61" s="29"/>
      <c r="R61" s="29"/>
      <c r="S61" s="29"/>
      <c r="T61" s="29"/>
      <c r="U61" s="29"/>
      <c r="V61" s="29">
        <v>1</v>
      </c>
      <c r="W61" s="28">
        <f t="shared" si="17"/>
        <v>120</v>
      </c>
      <c r="X61" s="29">
        <v>120</v>
      </c>
      <c r="Y61" s="29"/>
      <c r="Z61" s="29"/>
      <c r="AA61" s="29"/>
      <c r="AB61" s="29"/>
      <c r="AC61" s="29"/>
      <c r="AD61" s="29"/>
      <c r="AE61" s="29"/>
      <c r="AF61" s="29">
        <v>1</v>
      </c>
      <c r="AG61" s="28">
        <f t="shared" si="18"/>
        <v>120</v>
      </c>
      <c r="AH61" s="29">
        <v>120</v>
      </c>
      <c r="AI61" s="29"/>
      <c r="AJ61" s="29"/>
      <c r="AK61" s="29"/>
      <c r="AL61" s="29"/>
      <c r="AM61" s="29"/>
      <c r="AN61" s="29"/>
      <c r="AO61" s="29"/>
      <c r="AP61" s="29">
        <v>1</v>
      </c>
      <c r="AQ61" s="28">
        <f t="shared" si="19"/>
        <v>120</v>
      </c>
      <c r="AR61" s="30">
        <v>120</v>
      </c>
      <c r="AS61" s="30"/>
      <c r="AT61" s="30"/>
      <c r="AU61" s="29"/>
      <c r="AV61" s="29"/>
      <c r="AW61" s="30"/>
      <c r="AX61" s="30"/>
      <c r="AY61" s="29"/>
      <c r="AZ61" s="31" t="s">
        <v>126</v>
      </c>
    </row>
    <row r="62" spans="1:52" s="46" customFormat="1" ht="12.75" customHeight="1" x14ac:dyDescent="0.2">
      <c r="A62" s="32"/>
      <c r="B62" s="33"/>
      <c r="C62" s="32"/>
      <c r="D62" s="34"/>
      <c r="E62" s="41" t="s">
        <v>43</v>
      </c>
      <c r="F62" s="42"/>
      <c r="G62" s="51"/>
      <c r="H62" s="52">
        <f>SUM(H55:H61)</f>
        <v>1</v>
      </c>
      <c r="I62" s="24"/>
      <c r="J62" s="25">
        <f>+J61+J60+J58+J57+J55</f>
        <v>56580</v>
      </c>
      <c r="K62" s="25">
        <f t="shared" ref="K62:AY62" si="27">SUM(K55:K61)</f>
        <v>2471</v>
      </c>
      <c r="L62" s="25">
        <f t="shared" si="27"/>
        <v>632</v>
      </c>
      <c r="M62" s="25">
        <f t="shared" si="27"/>
        <v>14696</v>
      </c>
      <c r="N62" s="25">
        <f t="shared" si="27"/>
        <v>696</v>
      </c>
      <c r="O62" s="25">
        <f t="shared" si="27"/>
        <v>0</v>
      </c>
      <c r="P62" s="25">
        <f t="shared" si="27"/>
        <v>0</v>
      </c>
      <c r="Q62" s="25">
        <f t="shared" si="27"/>
        <v>0</v>
      </c>
      <c r="R62" s="25">
        <f t="shared" si="27"/>
        <v>0</v>
      </c>
      <c r="S62" s="25">
        <f t="shared" si="27"/>
        <v>14000</v>
      </c>
      <c r="T62" s="25">
        <f t="shared" si="27"/>
        <v>0</v>
      </c>
      <c r="U62" s="25">
        <f t="shared" si="27"/>
        <v>0</v>
      </c>
      <c r="V62" s="25">
        <f t="shared" si="27"/>
        <v>635</v>
      </c>
      <c r="W62" s="25">
        <f t="shared" si="27"/>
        <v>16744</v>
      </c>
      <c r="X62" s="25">
        <f t="shared" si="27"/>
        <v>744</v>
      </c>
      <c r="Y62" s="25">
        <f t="shared" si="27"/>
        <v>0</v>
      </c>
      <c r="Z62" s="25">
        <f t="shared" si="27"/>
        <v>0</v>
      </c>
      <c r="AA62" s="25">
        <f t="shared" si="27"/>
        <v>0</v>
      </c>
      <c r="AB62" s="25">
        <f t="shared" si="27"/>
        <v>0</v>
      </c>
      <c r="AC62" s="25">
        <f t="shared" si="27"/>
        <v>16000</v>
      </c>
      <c r="AD62" s="25">
        <f t="shared" si="27"/>
        <v>0</v>
      </c>
      <c r="AE62" s="25">
        <f t="shared" si="27"/>
        <v>0</v>
      </c>
      <c r="AF62" s="25">
        <f t="shared" si="27"/>
        <v>605</v>
      </c>
      <c r="AG62" s="25">
        <f t="shared" si="27"/>
        <v>14980</v>
      </c>
      <c r="AH62" s="25">
        <f t="shared" si="27"/>
        <v>480</v>
      </c>
      <c r="AI62" s="25">
        <f t="shared" si="27"/>
        <v>0</v>
      </c>
      <c r="AJ62" s="25">
        <f t="shared" si="27"/>
        <v>0</v>
      </c>
      <c r="AK62" s="25">
        <f t="shared" si="27"/>
        <v>0</v>
      </c>
      <c r="AL62" s="25">
        <f t="shared" si="27"/>
        <v>0</v>
      </c>
      <c r="AM62" s="25">
        <f t="shared" si="27"/>
        <v>14500</v>
      </c>
      <c r="AN62" s="25">
        <f t="shared" si="27"/>
        <v>0</v>
      </c>
      <c r="AO62" s="25">
        <f t="shared" si="27"/>
        <v>0</v>
      </c>
      <c r="AP62" s="25">
        <f t="shared" si="27"/>
        <v>602</v>
      </c>
      <c r="AQ62" s="25">
        <f t="shared" si="27"/>
        <v>10480</v>
      </c>
      <c r="AR62" s="25">
        <f t="shared" si="27"/>
        <v>480</v>
      </c>
      <c r="AS62" s="25">
        <f t="shared" si="27"/>
        <v>0</v>
      </c>
      <c r="AT62" s="25">
        <f t="shared" si="27"/>
        <v>0</v>
      </c>
      <c r="AU62" s="25">
        <f t="shared" si="27"/>
        <v>0</v>
      </c>
      <c r="AV62" s="25">
        <f t="shared" si="27"/>
        <v>0</v>
      </c>
      <c r="AW62" s="25">
        <f t="shared" si="27"/>
        <v>10000</v>
      </c>
      <c r="AX62" s="25">
        <f t="shared" si="27"/>
        <v>0</v>
      </c>
      <c r="AY62" s="25">
        <f t="shared" si="27"/>
        <v>0</v>
      </c>
      <c r="AZ62" s="75"/>
    </row>
    <row r="63" spans="1:52" ht="36" customHeight="1" x14ac:dyDescent="0.2">
      <c r="A63" s="32"/>
      <c r="B63" s="33"/>
      <c r="C63" s="32"/>
      <c r="D63" s="34"/>
      <c r="E63" s="32" t="s">
        <v>127</v>
      </c>
      <c r="F63" s="21">
        <f>+J67/J77</f>
        <v>9.5095504895137614E-2</v>
      </c>
      <c r="G63" s="77" t="s">
        <v>128</v>
      </c>
      <c r="H63" s="47">
        <f>+J63/$J$67</f>
        <v>0.43050430504305043</v>
      </c>
      <c r="I63" s="24" t="s">
        <v>129</v>
      </c>
      <c r="J63" s="25">
        <f t="shared" si="23"/>
        <v>3500</v>
      </c>
      <c r="K63" s="26">
        <f t="shared" si="20"/>
        <v>49701</v>
      </c>
      <c r="L63" s="27">
        <v>8000</v>
      </c>
      <c r="M63" s="28">
        <f t="shared" si="8"/>
        <v>500</v>
      </c>
      <c r="N63" s="29">
        <v>500</v>
      </c>
      <c r="O63" s="29"/>
      <c r="P63" s="29"/>
      <c r="Q63" s="29"/>
      <c r="R63" s="29"/>
      <c r="S63" s="29"/>
      <c r="T63" s="29"/>
      <c r="U63" s="29"/>
      <c r="V63" s="29">
        <v>12000</v>
      </c>
      <c r="W63" s="28">
        <f t="shared" si="17"/>
        <v>800</v>
      </c>
      <c r="X63" s="29">
        <v>800</v>
      </c>
      <c r="Y63" s="29"/>
      <c r="Z63" s="29"/>
      <c r="AA63" s="29"/>
      <c r="AB63" s="29"/>
      <c r="AC63" s="29"/>
      <c r="AD63" s="29"/>
      <c r="AE63" s="29"/>
      <c r="AF63" s="29">
        <v>15000</v>
      </c>
      <c r="AG63" s="28">
        <f t="shared" si="18"/>
        <v>1200</v>
      </c>
      <c r="AH63" s="29">
        <v>1200</v>
      </c>
      <c r="AI63" s="29"/>
      <c r="AJ63" s="29"/>
      <c r="AK63" s="29"/>
      <c r="AL63" s="29"/>
      <c r="AM63" s="29"/>
      <c r="AN63" s="29"/>
      <c r="AO63" s="29"/>
      <c r="AP63" s="29">
        <v>14701</v>
      </c>
      <c r="AQ63" s="28">
        <f t="shared" si="19"/>
        <v>1000</v>
      </c>
      <c r="AR63" s="30">
        <v>1000</v>
      </c>
      <c r="AS63" s="30"/>
      <c r="AT63" s="30"/>
      <c r="AU63" s="29"/>
      <c r="AV63" s="29"/>
      <c r="AW63" s="30"/>
      <c r="AX63" s="30"/>
      <c r="AY63" s="29"/>
      <c r="AZ63" s="31" t="s">
        <v>106</v>
      </c>
    </row>
    <row r="64" spans="1:52" ht="48" x14ac:dyDescent="0.2">
      <c r="A64" s="32"/>
      <c r="B64" s="33"/>
      <c r="C64" s="32"/>
      <c r="D64" s="34"/>
      <c r="E64" s="32"/>
      <c r="F64" s="21"/>
      <c r="G64" s="51" t="s">
        <v>130</v>
      </c>
      <c r="H64" s="47">
        <f>+J64/$J$67</f>
        <v>0.31365313653136534</v>
      </c>
      <c r="I64" s="24" t="s">
        <v>131</v>
      </c>
      <c r="J64" s="25">
        <f t="shared" si="23"/>
        <v>2550</v>
      </c>
      <c r="K64" s="26">
        <f t="shared" si="20"/>
        <v>25</v>
      </c>
      <c r="L64" s="27">
        <v>0</v>
      </c>
      <c r="M64" s="28">
        <f t="shared" si="8"/>
        <v>0</v>
      </c>
      <c r="N64" s="29"/>
      <c r="O64" s="29"/>
      <c r="P64" s="29"/>
      <c r="Q64" s="29"/>
      <c r="R64" s="29"/>
      <c r="S64" s="29"/>
      <c r="T64" s="29"/>
      <c r="U64" s="29"/>
      <c r="V64" s="29">
        <v>10</v>
      </c>
      <c r="W64" s="28">
        <f t="shared" si="17"/>
        <v>950</v>
      </c>
      <c r="X64" s="29">
        <v>950</v>
      </c>
      <c r="Y64" s="29"/>
      <c r="Z64" s="29"/>
      <c r="AA64" s="29"/>
      <c r="AB64" s="29"/>
      <c r="AC64" s="29"/>
      <c r="AD64" s="29"/>
      <c r="AE64" s="29"/>
      <c r="AF64" s="29">
        <v>10</v>
      </c>
      <c r="AG64" s="28">
        <f t="shared" si="18"/>
        <v>1000</v>
      </c>
      <c r="AH64" s="29">
        <v>1000</v>
      </c>
      <c r="AI64" s="29"/>
      <c r="AJ64" s="29"/>
      <c r="AK64" s="29"/>
      <c r="AL64" s="29"/>
      <c r="AM64" s="29"/>
      <c r="AN64" s="29"/>
      <c r="AO64" s="29"/>
      <c r="AP64" s="29">
        <v>5</v>
      </c>
      <c r="AQ64" s="28">
        <f t="shared" si="19"/>
        <v>600</v>
      </c>
      <c r="AR64" s="30">
        <v>600</v>
      </c>
      <c r="AS64" s="30"/>
      <c r="AT64" s="30"/>
      <c r="AU64" s="29"/>
      <c r="AV64" s="29"/>
      <c r="AW64" s="30"/>
      <c r="AX64" s="30"/>
      <c r="AY64" s="29"/>
      <c r="AZ64" s="31" t="s">
        <v>106</v>
      </c>
    </row>
    <row r="65" spans="1:52" ht="48" x14ac:dyDescent="0.2">
      <c r="A65" s="32"/>
      <c r="B65" s="33"/>
      <c r="C65" s="32"/>
      <c r="D65" s="34"/>
      <c r="E65" s="32"/>
      <c r="F65" s="21"/>
      <c r="G65" s="51" t="s">
        <v>132</v>
      </c>
      <c r="H65" s="47">
        <f>+J65/$J$67</f>
        <v>0.1045510455104551</v>
      </c>
      <c r="I65" s="24" t="s">
        <v>133</v>
      </c>
      <c r="J65" s="25">
        <f t="shared" si="23"/>
        <v>850</v>
      </c>
      <c r="K65" s="26">
        <f t="shared" si="20"/>
        <v>2000</v>
      </c>
      <c r="L65" s="27">
        <v>300</v>
      </c>
      <c r="M65" s="28">
        <f t="shared" si="8"/>
        <v>150</v>
      </c>
      <c r="N65" s="29">
        <v>150</v>
      </c>
      <c r="O65" s="29"/>
      <c r="P65" s="29"/>
      <c r="Q65" s="29"/>
      <c r="R65" s="29"/>
      <c r="S65" s="29"/>
      <c r="T65" s="29"/>
      <c r="U65" s="29"/>
      <c r="V65" s="29">
        <v>600</v>
      </c>
      <c r="W65" s="28">
        <f t="shared" si="17"/>
        <v>200</v>
      </c>
      <c r="X65" s="29">
        <v>200</v>
      </c>
      <c r="Y65" s="29"/>
      <c r="Z65" s="29"/>
      <c r="AA65" s="29"/>
      <c r="AB65" s="29"/>
      <c r="AC65" s="29"/>
      <c r="AD65" s="29"/>
      <c r="AE65" s="29"/>
      <c r="AF65" s="29">
        <v>600</v>
      </c>
      <c r="AG65" s="28">
        <f t="shared" si="18"/>
        <v>200</v>
      </c>
      <c r="AH65" s="29">
        <v>200</v>
      </c>
      <c r="AI65" s="29"/>
      <c r="AJ65" s="29"/>
      <c r="AK65" s="29"/>
      <c r="AL65" s="29"/>
      <c r="AM65" s="29"/>
      <c r="AN65" s="29"/>
      <c r="AO65" s="29"/>
      <c r="AP65" s="29">
        <v>500</v>
      </c>
      <c r="AQ65" s="28">
        <f t="shared" si="19"/>
        <v>300</v>
      </c>
      <c r="AR65" s="30">
        <v>300</v>
      </c>
      <c r="AS65" s="30"/>
      <c r="AT65" s="30"/>
      <c r="AU65" s="29"/>
      <c r="AV65" s="29"/>
      <c r="AW65" s="30"/>
      <c r="AX65" s="30"/>
      <c r="AY65" s="29"/>
      <c r="AZ65" s="31" t="s">
        <v>126</v>
      </c>
    </row>
    <row r="66" spans="1:52" ht="36" x14ac:dyDescent="0.2">
      <c r="A66" s="32"/>
      <c r="B66" s="33"/>
      <c r="C66" s="32"/>
      <c r="D66" s="34"/>
      <c r="E66" s="39"/>
      <c r="F66" s="40"/>
      <c r="G66" s="51" t="s">
        <v>134</v>
      </c>
      <c r="H66" s="47">
        <f>+J66/$J$67</f>
        <v>0.15129151291512916</v>
      </c>
      <c r="I66" s="24" t="s">
        <v>135</v>
      </c>
      <c r="J66" s="25">
        <f t="shared" si="23"/>
        <v>1230</v>
      </c>
      <c r="K66" s="26">
        <f t="shared" si="20"/>
        <v>900</v>
      </c>
      <c r="L66" s="27">
        <v>100</v>
      </c>
      <c r="M66" s="28">
        <f t="shared" si="8"/>
        <v>130</v>
      </c>
      <c r="N66" s="29">
        <v>130</v>
      </c>
      <c r="O66" s="29"/>
      <c r="P66" s="29"/>
      <c r="Q66" s="29"/>
      <c r="R66" s="29"/>
      <c r="S66" s="29"/>
      <c r="T66" s="29"/>
      <c r="U66" s="29"/>
      <c r="V66" s="29">
        <v>400</v>
      </c>
      <c r="W66" s="28">
        <f t="shared" si="17"/>
        <v>500</v>
      </c>
      <c r="X66" s="29">
        <v>500</v>
      </c>
      <c r="Y66" s="29"/>
      <c r="Z66" s="29"/>
      <c r="AA66" s="29"/>
      <c r="AB66" s="29"/>
      <c r="AC66" s="29"/>
      <c r="AD66" s="29"/>
      <c r="AE66" s="29"/>
      <c r="AF66" s="29">
        <v>300</v>
      </c>
      <c r="AG66" s="28">
        <f t="shared" si="18"/>
        <v>400</v>
      </c>
      <c r="AH66" s="29">
        <v>400</v>
      </c>
      <c r="AI66" s="29"/>
      <c r="AJ66" s="29"/>
      <c r="AK66" s="29"/>
      <c r="AL66" s="29"/>
      <c r="AM66" s="29"/>
      <c r="AN66" s="29"/>
      <c r="AO66" s="29"/>
      <c r="AP66" s="29">
        <v>100</v>
      </c>
      <c r="AQ66" s="28">
        <f t="shared" si="19"/>
        <v>200</v>
      </c>
      <c r="AR66" s="30">
        <v>200</v>
      </c>
      <c r="AS66" s="30"/>
      <c r="AT66" s="30"/>
      <c r="AU66" s="29"/>
      <c r="AV66" s="29"/>
      <c r="AW66" s="30"/>
      <c r="AX66" s="30"/>
      <c r="AY66" s="29"/>
      <c r="AZ66" s="31" t="s">
        <v>136</v>
      </c>
    </row>
    <row r="67" spans="1:52" s="46" customFormat="1" ht="12.75" customHeight="1" x14ac:dyDescent="0.2">
      <c r="A67" s="32"/>
      <c r="B67" s="33"/>
      <c r="C67" s="32"/>
      <c r="D67" s="34"/>
      <c r="E67" s="41" t="s">
        <v>43</v>
      </c>
      <c r="F67" s="42"/>
      <c r="G67" s="51"/>
      <c r="H67" s="52">
        <f>SUM(H63:H66)</f>
        <v>1</v>
      </c>
      <c r="I67" s="24"/>
      <c r="J67" s="25">
        <f>SUM(J63:J66)</f>
        <v>8130</v>
      </c>
      <c r="K67" s="25">
        <f t="shared" ref="K67:AZ67" si="28">SUM(K63:K66)</f>
        <v>52626</v>
      </c>
      <c r="L67" s="25">
        <f t="shared" si="28"/>
        <v>8400</v>
      </c>
      <c r="M67" s="25">
        <f t="shared" si="28"/>
        <v>780</v>
      </c>
      <c r="N67" s="25">
        <f t="shared" si="28"/>
        <v>780</v>
      </c>
      <c r="O67" s="25">
        <f t="shared" si="28"/>
        <v>0</v>
      </c>
      <c r="P67" s="25">
        <f t="shared" si="28"/>
        <v>0</v>
      </c>
      <c r="Q67" s="25">
        <f t="shared" si="28"/>
        <v>0</v>
      </c>
      <c r="R67" s="25">
        <f t="shared" si="28"/>
        <v>0</v>
      </c>
      <c r="S67" s="25">
        <f t="shared" si="28"/>
        <v>0</v>
      </c>
      <c r="T67" s="25">
        <f t="shared" si="28"/>
        <v>0</v>
      </c>
      <c r="U67" s="25">
        <f t="shared" si="28"/>
        <v>0</v>
      </c>
      <c r="V67" s="25">
        <f t="shared" si="28"/>
        <v>13010</v>
      </c>
      <c r="W67" s="25">
        <f t="shared" si="28"/>
        <v>2450</v>
      </c>
      <c r="X67" s="25">
        <f t="shared" si="28"/>
        <v>2450</v>
      </c>
      <c r="Y67" s="25">
        <f t="shared" si="28"/>
        <v>0</v>
      </c>
      <c r="Z67" s="25">
        <f t="shared" si="28"/>
        <v>0</v>
      </c>
      <c r="AA67" s="25">
        <f t="shared" si="28"/>
        <v>0</v>
      </c>
      <c r="AB67" s="25">
        <f t="shared" si="28"/>
        <v>0</v>
      </c>
      <c r="AC67" s="25">
        <f t="shared" si="28"/>
        <v>0</v>
      </c>
      <c r="AD67" s="25">
        <f t="shared" si="28"/>
        <v>0</v>
      </c>
      <c r="AE67" s="25">
        <f t="shared" si="28"/>
        <v>0</v>
      </c>
      <c r="AF67" s="25">
        <f t="shared" si="28"/>
        <v>15910</v>
      </c>
      <c r="AG67" s="25">
        <f t="shared" si="28"/>
        <v>2800</v>
      </c>
      <c r="AH67" s="25">
        <f t="shared" si="28"/>
        <v>2800</v>
      </c>
      <c r="AI67" s="25">
        <f t="shared" si="28"/>
        <v>0</v>
      </c>
      <c r="AJ67" s="25">
        <f t="shared" si="28"/>
        <v>0</v>
      </c>
      <c r="AK67" s="25">
        <f t="shared" si="28"/>
        <v>0</v>
      </c>
      <c r="AL67" s="25">
        <f t="shared" si="28"/>
        <v>0</v>
      </c>
      <c r="AM67" s="25">
        <f t="shared" si="28"/>
        <v>0</v>
      </c>
      <c r="AN67" s="25">
        <f t="shared" si="28"/>
        <v>0</v>
      </c>
      <c r="AO67" s="25">
        <f t="shared" si="28"/>
        <v>0</v>
      </c>
      <c r="AP67" s="25">
        <f t="shared" si="28"/>
        <v>15306</v>
      </c>
      <c r="AQ67" s="25">
        <f t="shared" si="28"/>
        <v>2100</v>
      </c>
      <c r="AR67" s="25">
        <f t="shared" si="28"/>
        <v>2100</v>
      </c>
      <c r="AS67" s="25">
        <f t="shared" si="28"/>
        <v>0</v>
      </c>
      <c r="AT67" s="25">
        <f t="shared" si="28"/>
        <v>0</v>
      </c>
      <c r="AU67" s="25">
        <f t="shared" si="28"/>
        <v>0</v>
      </c>
      <c r="AV67" s="25">
        <f t="shared" si="28"/>
        <v>0</v>
      </c>
      <c r="AW67" s="25">
        <f t="shared" si="28"/>
        <v>0</v>
      </c>
      <c r="AX67" s="25">
        <f t="shared" si="28"/>
        <v>0</v>
      </c>
      <c r="AY67" s="78">
        <f t="shared" si="28"/>
        <v>0</v>
      </c>
      <c r="AZ67" s="78">
        <f t="shared" si="28"/>
        <v>0</v>
      </c>
    </row>
    <row r="68" spans="1:52" ht="57" customHeight="1" x14ac:dyDescent="0.2">
      <c r="A68" s="32"/>
      <c r="B68" s="33"/>
      <c r="C68" s="32"/>
      <c r="D68" s="34"/>
      <c r="E68" s="18" t="s">
        <v>137</v>
      </c>
      <c r="F68" s="70">
        <f>+J73/J77</f>
        <v>0.12279367901465617</v>
      </c>
      <c r="G68" s="24" t="s">
        <v>138</v>
      </c>
      <c r="H68" s="47">
        <f>+J68/$J$73</f>
        <v>0.35244808534959038</v>
      </c>
      <c r="I68" s="24" t="s">
        <v>139</v>
      </c>
      <c r="J68" s="25">
        <f t="shared" si="23"/>
        <v>3700</v>
      </c>
      <c r="K68" s="26">
        <f t="shared" si="20"/>
        <v>12000</v>
      </c>
      <c r="L68" s="27"/>
      <c r="M68" s="28">
        <f t="shared" si="8"/>
        <v>0</v>
      </c>
      <c r="N68" s="29"/>
      <c r="O68" s="29"/>
      <c r="P68" s="29"/>
      <c r="Q68" s="29"/>
      <c r="R68" s="29"/>
      <c r="S68" s="29"/>
      <c r="T68" s="29"/>
      <c r="U68" s="29"/>
      <c r="V68" s="29">
        <v>4000</v>
      </c>
      <c r="W68" s="28">
        <f t="shared" si="17"/>
        <v>1300</v>
      </c>
      <c r="X68" s="29">
        <v>1300</v>
      </c>
      <c r="Y68" s="29"/>
      <c r="Z68" s="29"/>
      <c r="AA68" s="29"/>
      <c r="AB68" s="29"/>
      <c r="AC68" s="29"/>
      <c r="AD68" s="29"/>
      <c r="AE68" s="29"/>
      <c r="AF68" s="29">
        <v>5000</v>
      </c>
      <c r="AG68" s="28">
        <f t="shared" si="18"/>
        <v>1500</v>
      </c>
      <c r="AH68" s="29">
        <v>1500</v>
      </c>
      <c r="AI68" s="29"/>
      <c r="AJ68" s="29"/>
      <c r="AK68" s="29"/>
      <c r="AL68" s="29"/>
      <c r="AM68" s="29"/>
      <c r="AN68" s="29"/>
      <c r="AO68" s="29"/>
      <c r="AP68" s="29">
        <v>3000</v>
      </c>
      <c r="AQ68" s="28">
        <f t="shared" si="19"/>
        <v>900</v>
      </c>
      <c r="AR68" s="30">
        <v>900</v>
      </c>
      <c r="AS68" s="30"/>
      <c r="AT68" s="30"/>
      <c r="AU68" s="29"/>
      <c r="AV68" s="29"/>
      <c r="AW68" s="30"/>
      <c r="AX68" s="30"/>
      <c r="AY68" s="29"/>
      <c r="AZ68" s="31" t="s">
        <v>32</v>
      </c>
    </row>
    <row r="69" spans="1:52" ht="36" x14ac:dyDescent="0.2">
      <c r="A69" s="32"/>
      <c r="B69" s="33"/>
      <c r="C69" s="32"/>
      <c r="D69" s="34"/>
      <c r="E69" s="32"/>
      <c r="F69" s="21"/>
      <c r="G69" s="24" t="s">
        <v>140</v>
      </c>
      <c r="H69" s="47">
        <f>+J69/$J$73</f>
        <v>0.21699371308820728</v>
      </c>
      <c r="I69" s="24" t="s">
        <v>141</v>
      </c>
      <c r="J69" s="25">
        <f t="shared" si="23"/>
        <v>2278</v>
      </c>
      <c r="K69" s="26">
        <f t="shared" si="20"/>
        <v>1963</v>
      </c>
      <c r="L69" s="27">
        <v>263</v>
      </c>
      <c r="M69" s="28">
        <f t="shared" si="8"/>
        <v>478</v>
      </c>
      <c r="N69" s="29">
        <v>478</v>
      </c>
      <c r="O69" s="29"/>
      <c r="P69" s="29"/>
      <c r="Q69" s="29"/>
      <c r="R69" s="29"/>
      <c r="S69" s="29"/>
      <c r="T69" s="29"/>
      <c r="U69" s="29"/>
      <c r="V69" s="29">
        <v>500</v>
      </c>
      <c r="W69" s="28">
        <f t="shared" si="17"/>
        <v>600</v>
      </c>
      <c r="X69" s="29">
        <v>600</v>
      </c>
      <c r="Y69" s="29"/>
      <c r="Z69" s="29"/>
      <c r="AA69" s="29"/>
      <c r="AB69" s="29"/>
      <c r="AC69" s="29"/>
      <c r="AD69" s="29"/>
      <c r="AE69" s="29"/>
      <c r="AF69" s="29">
        <v>700</v>
      </c>
      <c r="AG69" s="28">
        <f t="shared" si="18"/>
        <v>800</v>
      </c>
      <c r="AH69" s="29">
        <v>800</v>
      </c>
      <c r="AI69" s="29"/>
      <c r="AJ69" s="29"/>
      <c r="AK69" s="29"/>
      <c r="AL69" s="29"/>
      <c r="AM69" s="29"/>
      <c r="AN69" s="29"/>
      <c r="AO69" s="29"/>
      <c r="AP69" s="29">
        <v>500</v>
      </c>
      <c r="AQ69" s="28">
        <f t="shared" si="19"/>
        <v>400</v>
      </c>
      <c r="AR69" s="30">
        <v>400</v>
      </c>
      <c r="AS69" s="30"/>
      <c r="AT69" s="30"/>
      <c r="AU69" s="29"/>
      <c r="AV69" s="29"/>
      <c r="AW69" s="30"/>
      <c r="AX69" s="30"/>
      <c r="AY69" s="29"/>
      <c r="AZ69" s="31" t="s">
        <v>32</v>
      </c>
    </row>
    <row r="70" spans="1:52" ht="36" x14ac:dyDescent="0.2">
      <c r="A70" s="32"/>
      <c r="B70" s="33"/>
      <c r="C70" s="32"/>
      <c r="D70" s="34"/>
      <c r="E70" s="32"/>
      <c r="F70" s="21"/>
      <c r="G70" s="51" t="s">
        <v>142</v>
      </c>
      <c r="H70" s="47">
        <f>+J70/$J$73</f>
        <v>0.16669841874642788</v>
      </c>
      <c r="I70" s="24" t="s">
        <v>143</v>
      </c>
      <c r="J70" s="25">
        <f t="shared" si="23"/>
        <v>1750</v>
      </c>
      <c r="K70" s="26">
        <f t="shared" si="20"/>
        <v>400</v>
      </c>
      <c r="L70" s="27">
        <v>0</v>
      </c>
      <c r="M70" s="28">
        <f t="shared" si="8"/>
        <v>0</v>
      </c>
      <c r="N70" s="29"/>
      <c r="O70" s="29"/>
      <c r="P70" s="29"/>
      <c r="Q70" s="29"/>
      <c r="R70" s="29"/>
      <c r="S70" s="29"/>
      <c r="T70" s="29"/>
      <c r="U70" s="29"/>
      <c r="V70" s="29">
        <v>120</v>
      </c>
      <c r="W70" s="28">
        <f t="shared" si="17"/>
        <v>600</v>
      </c>
      <c r="X70" s="29">
        <v>600</v>
      </c>
      <c r="Y70" s="29"/>
      <c r="Z70" s="29"/>
      <c r="AA70" s="29"/>
      <c r="AB70" s="29"/>
      <c r="AC70" s="29"/>
      <c r="AD70" s="29"/>
      <c r="AE70" s="29"/>
      <c r="AF70" s="29">
        <v>150</v>
      </c>
      <c r="AG70" s="28">
        <f t="shared" si="18"/>
        <v>600</v>
      </c>
      <c r="AH70" s="29">
        <v>600</v>
      </c>
      <c r="AI70" s="29"/>
      <c r="AJ70" s="29"/>
      <c r="AK70" s="29"/>
      <c r="AL70" s="29"/>
      <c r="AM70" s="29"/>
      <c r="AN70" s="29"/>
      <c r="AO70" s="29"/>
      <c r="AP70" s="29">
        <v>130</v>
      </c>
      <c r="AQ70" s="28">
        <f t="shared" si="19"/>
        <v>550</v>
      </c>
      <c r="AR70" s="30">
        <v>550</v>
      </c>
      <c r="AS70" s="30"/>
      <c r="AT70" s="30"/>
      <c r="AU70" s="29"/>
      <c r="AV70" s="29"/>
      <c r="AW70" s="30"/>
      <c r="AX70" s="30"/>
      <c r="AY70" s="29"/>
      <c r="AZ70" s="31" t="s">
        <v>32</v>
      </c>
    </row>
    <row r="71" spans="1:52" ht="60" x14ac:dyDescent="0.2">
      <c r="A71" s="32"/>
      <c r="B71" s="33"/>
      <c r="C71" s="32"/>
      <c r="D71" s="34"/>
      <c r="E71" s="32"/>
      <c r="F71" s="21"/>
      <c r="G71" s="51" t="s">
        <v>144</v>
      </c>
      <c r="H71" s="47">
        <f>+J71/$J$73</f>
        <v>0.12097542389026482</v>
      </c>
      <c r="I71" s="24" t="s">
        <v>145</v>
      </c>
      <c r="J71" s="25">
        <f t="shared" si="23"/>
        <v>1270</v>
      </c>
      <c r="K71" s="26">
        <f t="shared" si="20"/>
        <v>10</v>
      </c>
      <c r="L71" s="27">
        <v>3</v>
      </c>
      <c r="M71" s="28">
        <f t="shared" si="8"/>
        <v>350</v>
      </c>
      <c r="N71" s="29">
        <v>350</v>
      </c>
      <c r="O71" s="29"/>
      <c r="P71" s="29"/>
      <c r="Q71" s="29"/>
      <c r="R71" s="29"/>
      <c r="S71" s="29"/>
      <c r="T71" s="29"/>
      <c r="U71" s="29"/>
      <c r="V71" s="29">
        <v>3</v>
      </c>
      <c r="W71" s="28">
        <f t="shared" si="17"/>
        <v>400</v>
      </c>
      <c r="X71" s="29">
        <v>400</v>
      </c>
      <c r="Y71" s="29"/>
      <c r="Z71" s="29"/>
      <c r="AA71" s="29"/>
      <c r="AB71" s="29"/>
      <c r="AC71" s="29"/>
      <c r="AD71" s="29"/>
      <c r="AE71" s="29"/>
      <c r="AF71" s="29">
        <v>3</v>
      </c>
      <c r="AG71" s="28">
        <f t="shared" si="18"/>
        <v>400</v>
      </c>
      <c r="AH71" s="29">
        <v>400</v>
      </c>
      <c r="AI71" s="29"/>
      <c r="AJ71" s="29"/>
      <c r="AK71" s="29"/>
      <c r="AL71" s="29"/>
      <c r="AM71" s="29"/>
      <c r="AN71" s="29"/>
      <c r="AO71" s="29"/>
      <c r="AP71" s="29">
        <v>1</v>
      </c>
      <c r="AQ71" s="28">
        <f t="shared" si="19"/>
        <v>120</v>
      </c>
      <c r="AR71" s="30">
        <v>120</v>
      </c>
      <c r="AS71" s="30"/>
      <c r="AT71" s="30"/>
      <c r="AU71" s="29"/>
      <c r="AV71" s="29"/>
      <c r="AW71" s="30"/>
      <c r="AX71" s="30"/>
      <c r="AY71" s="29"/>
      <c r="AZ71" s="31" t="s">
        <v>32</v>
      </c>
    </row>
    <row r="72" spans="1:52" ht="36" x14ac:dyDescent="0.2">
      <c r="A72" s="32"/>
      <c r="B72" s="33"/>
      <c r="C72" s="32"/>
      <c r="D72" s="34"/>
      <c r="E72" s="32"/>
      <c r="F72" s="21"/>
      <c r="G72" s="79" t="s">
        <v>146</v>
      </c>
      <c r="H72" s="47">
        <f>+J72/$J$73</f>
        <v>0.14288435892550963</v>
      </c>
      <c r="I72" s="24" t="s">
        <v>147</v>
      </c>
      <c r="J72" s="25">
        <f t="shared" si="23"/>
        <v>1500</v>
      </c>
      <c r="K72" s="26">
        <f t="shared" si="20"/>
        <v>400</v>
      </c>
      <c r="L72" s="27">
        <v>0</v>
      </c>
      <c r="M72" s="28">
        <f t="shared" si="8"/>
        <v>0</v>
      </c>
      <c r="N72" s="29"/>
      <c r="O72" s="29"/>
      <c r="P72" s="29"/>
      <c r="Q72" s="29"/>
      <c r="R72" s="29"/>
      <c r="S72" s="29"/>
      <c r="T72" s="29"/>
      <c r="U72" s="29"/>
      <c r="V72" s="29">
        <v>150</v>
      </c>
      <c r="W72" s="28">
        <f t="shared" si="17"/>
        <v>600</v>
      </c>
      <c r="X72" s="29">
        <v>600</v>
      </c>
      <c r="Y72" s="29"/>
      <c r="Z72" s="29"/>
      <c r="AA72" s="29"/>
      <c r="AB72" s="29"/>
      <c r="AC72" s="29"/>
      <c r="AD72" s="29"/>
      <c r="AE72" s="29"/>
      <c r="AF72" s="29">
        <v>150</v>
      </c>
      <c r="AG72" s="28">
        <f t="shared" si="18"/>
        <v>600</v>
      </c>
      <c r="AH72" s="29">
        <v>600</v>
      </c>
      <c r="AI72" s="29"/>
      <c r="AJ72" s="29"/>
      <c r="AK72" s="29"/>
      <c r="AL72" s="29"/>
      <c r="AM72" s="29"/>
      <c r="AN72" s="29"/>
      <c r="AO72" s="29"/>
      <c r="AP72" s="29">
        <v>100</v>
      </c>
      <c r="AQ72" s="28">
        <f t="shared" si="19"/>
        <v>300</v>
      </c>
      <c r="AR72" s="30">
        <v>300</v>
      </c>
      <c r="AS72" s="30"/>
      <c r="AT72" s="30"/>
      <c r="AU72" s="29"/>
      <c r="AV72" s="29"/>
      <c r="AW72" s="30"/>
      <c r="AX72" s="30"/>
      <c r="AY72" s="29"/>
      <c r="AZ72" s="31" t="s">
        <v>32</v>
      </c>
    </row>
    <row r="73" spans="1:52" s="80" customFormat="1" ht="12" customHeight="1" x14ac:dyDescent="0.2">
      <c r="A73" s="32"/>
      <c r="B73" s="33"/>
      <c r="C73" s="32"/>
      <c r="D73" s="34"/>
      <c r="E73" s="41" t="s">
        <v>43</v>
      </c>
      <c r="F73" s="42"/>
      <c r="G73" s="51"/>
      <c r="H73" s="52">
        <f>SUM(H68:H72)</f>
        <v>1</v>
      </c>
      <c r="I73" s="24"/>
      <c r="J73" s="25">
        <f>SUM(J68:J72)</f>
        <v>10498</v>
      </c>
      <c r="K73" s="25">
        <f t="shared" ref="K73:AW73" si="29">SUM(K68:K72)</f>
        <v>14773</v>
      </c>
      <c r="L73" s="25">
        <f t="shared" si="29"/>
        <v>266</v>
      </c>
      <c r="M73" s="25">
        <f t="shared" si="29"/>
        <v>828</v>
      </c>
      <c r="N73" s="25">
        <f t="shared" si="29"/>
        <v>828</v>
      </c>
      <c r="O73" s="25">
        <f t="shared" si="29"/>
        <v>0</v>
      </c>
      <c r="P73" s="25">
        <f t="shared" si="29"/>
        <v>0</v>
      </c>
      <c r="Q73" s="25">
        <f t="shared" si="29"/>
        <v>0</v>
      </c>
      <c r="R73" s="25">
        <f t="shared" si="29"/>
        <v>0</v>
      </c>
      <c r="S73" s="25">
        <f t="shared" si="29"/>
        <v>0</v>
      </c>
      <c r="T73" s="25">
        <f t="shared" si="29"/>
        <v>0</v>
      </c>
      <c r="U73" s="25">
        <f t="shared" si="29"/>
        <v>0</v>
      </c>
      <c r="V73" s="25">
        <f t="shared" si="29"/>
        <v>4773</v>
      </c>
      <c r="W73" s="25">
        <f t="shared" si="29"/>
        <v>3500</v>
      </c>
      <c r="X73" s="25">
        <f t="shared" si="29"/>
        <v>3500</v>
      </c>
      <c r="Y73" s="25">
        <f t="shared" si="29"/>
        <v>0</v>
      </c>
      <c r="Z73" s="25">
        <f t="shared" si="29"/>
        <v>0</v>
      </c>
      <c r="AA73" s="25">
        <f t="shared" si="29"/>
        <v>0</v>
      </c>
      <c r="AB73" s="25">
        <f t="shared" si="29"/>
        <v>0</v>
      </c>
      <c r="AC73" s="25">
        <f t="shared" si="29"/>
        <v>0</v>
      </c>
      <c r="AD73" s="25">
        <f t="shared" si="29"/>
        <v>0</v>
      </c>
      <c r="AE73" s="25">
        <f t="shared" si="29"/>
        <v>0</v>
      </c>
      <c r="AF73" s="25">
        <f t="shared" si="29"/>
        <v>6003</v>
      </c>
      <c r="AG73" s="25">
        <f t="shared" si="29"/>
        <v>3900</v>
      </c>
      <c r="AH73" s="25">
        <f t="shared" si="29"/>
        <v>3900</v>
      </c>
      <c r="AI73" s="25">
        <f t="shared" si="29"/>
        <v>0</v>
      </c>
      <c r="AJ73" s="25">
        <f t="shared" si="29"/>
        <v>0</v>
      </c>
      <c r="AK73" s="25">
        <f t="shared" si="29"/>
        <v>0</v>
      </c>
      <c r="AL73" s="25">
        <f t="shared" si="29"/>
        <v>0</v>
      </c>
      <c r="AM73" s="25">
        <f t="shared" si="29"/>
        <v>0</v>
      </c>
      <c r="AN73" s="25">
        <f t="shared" si="29"/>
        <v>0</v>
      </c>
      <c r="AO73" s="25">
        <f t="shared" si="29"/>
        <v>0</v>
      </c>
      <c r="AP73" s="25">
        <f t="shared" si="29"/>
        <v>3731</v>
      </c>
      <c r="AQ73" s="25">
        <f t="shared" si="29"/>
        <v>2270</v>
      </c>
      <c r="AR73" s="25">
        <f t="shared" si="29"/>
        <v>2270</v>
      </c>
      <c r="AS73" s="25">
        <f t="shared" si="29"/>
        <v>0</v>
      </c>
      <c r="AT73" s="25">
        <f t="shared" si="29"/>
        <v>0</v>
      </c>
      <c r="AU73" s="25">
        <f t="shared" si="29"/>
        <v>0</v>
      </c>
      <c r="AV73" s="25">
        <f t="shared" si="29"/>
        <v>0</v>
      </c>
      <c r="AW73" s="25">
        <f t="shared" si="29"/>
        <v>0</v>
      </c>
      <c r="AX73" s="25"/>
      <c r="AY73" s="28"/>
      <c r="AZ73" s="28"/>
    </row>
    <row r="74" spans="1:52" ht="36" customHeight="1" x14ac:dyDescent="0.2">
      <c r="A74" s="32"/>
      <c r="B74" s="33"/>
      <c r="C74" s="32"/>
      <c r="D74" s="34"/>
      <c r="E74" s="18" t="s">
        <v>148</v>
      </c>
      <c r="F74" s="81">
        <f>+J76/J77</f>
        <v>2.8072473769782322E-3</v>
      </c>
      <c r="G74" s="24" t="s">
        <v>149</v>
      </c>
      <c r="H74" s="82">
        <f>+J74/$J$76</f>
        <v>0</v>
      </c>
      <c r="I74" s="24" t="s">
        <v>150</v>
      </c>
      <c r="J74" s="25">
        <f t="shared" si="23"/>
        <v>0</v>
      </c>
      <c r="K74" s="26">
        <f t="shared" si="20"/>
        <v>120</v>
      </c>
      <c r="L74" s="27">
        <v>0</v>
      </c>
      <c r="M74" s="28">
        <f t="shared" si="8"/>
        <v>0</v>
      </c>
      <c r="N74" s="29"/>
      <c r="O74" s="29"/>
      <c r="P74" s="29"/>
      <c r="Q74" s="29"/>
      <c r="R74" s="29"/>
      <c r="S74" s="29"/>
      <c r="T74" s="29"/>
      <c r="U74" s="29"/>
      <c r="V74" s="29">
        <v>50</v>
      </c>
      <c r="W74" s="28">
        <f t="shared" si="17"/>
        <v>0</v>
      </c>
      <c r="X74" s="29"/>
      <c r="Y74" s="29"/>
      <c r="Z74" s="29"/>
      <c r="AA74" s="29"/>
      <c r="AB74" s="29"/>
      <c r="AC74" s="29"/>
      <c r="AD74" s="29"/>
      <c r="AE74" s="29"/>
      <c r="AF74" s="29">
        <v>50</v>
      </c>
      <c r="AG74" s="28">
        <f t="shared" si="18"/>
        <v>0</v>
      </c>
      <c r="AH74" s="29"/>
      <c r="AI74" s="29"/>
      <c r="AJ74" s="29"/>
      <c r="AK74" s="29"/>
      <c r="AL74" s="29"/>
      <c r="AM74" s="29"/>
      <c r="AN74" s="29"/>
      <c r="AO74" s="29"/>
      <c r="AP74" s="29">
        <v>20</v>
      </c>
      <c r="AQ74" s="28">
        <f t="shared" si="19"/>
        <v>0</v>
      </c>
      <c r="AR74" s="30"/>
      <c r="AS74" s="30"/>
      <c r="AT74" s="30"/>
      <c r="AU74" s="29"/>
      <c r="AV74" s="29"/>
      <c r="AW74" s="30"/>
      <c r="AX74" s="30"/>
      <c r="AY74" s="29"/>
      <c r="AZ74" s="31" t="s">
        <v>32</v>
      </c>
    </row>
    <row r="75" spans="1:52" ht="36" x14ac:dyDescent="0.2">
      <c r="A75" s="32"/>
      <c r="B75" s="33"/>
      <c r="C75" s="32"/>
      <c r="D75" s="34"/>
      <c r="E75" s="32"/>
      <c r="F75" s="83"/>
      <c r="G75" s="84" t="s">
        <v>151</v>
      </c>
      <c r="H75" s="47">
        <f>+J75/$J$76</f>
        <v>1</v>
      </c>
      <c r="I75" s="24" t="s">
        <v>152</v>
      </c>
      <c r="J75" s="25">
        <f t="shared" si="23"/>
        <v>240</v>
      </c>
      <c r="K75" s="26">
        <f t="shared" si="20"/>
        <v>25</v>
      </c>
      <c r="L75" s="27">
        <v>10</v>
      </c>
      <c r="M75" s="28">
        <f t="shared" si="8"/>
        <v>120</v>
      </c>
      <c r="N75" s="29">
        <v>120</v>
      </c>
      <c r="O75" s="29"/>
      <c r="P75" s="29"/>
      <c r="Q75" s="29"/>
      <c r="R75" s="29"/>
      <c r="S75" s="29"/>
      <c r="T75" s="29"/>
      <c r="U75" s="29"/>
      <c r="V75" s="29">
        <v>5</v>
      </c>
      <c r="W75" s="28">
        <f t="shared" si="17"/>
        <v>120</v>
      </c>
      <c r="X75" s="29">
        <v>120</v>
      </c>
      <c r="Y75" s="29"/>
      <c r="Z75" s="29"/>
      <c r="AA75" s="29"/>
      <c r="AB75" s="29"/>
      <c r="AC75" s="29"/>
      <c r="AD75" s="29"/>
      <c r="AE75" s="29"/>
      <c r="AF75" s="29">
        <v>5</v>
      </c>
      <c r="AG75" s="28">
        <f t="shared" si="18"/>
        <v>0</v>
      </c>
      <c r="AH75" s="29"/>
      <c r="AI75" s="29"/>
      <c r="AJ75" s="29"/>
      <c r="AK75" s="29"/>
      <c r="AL75" s="29"/>
      <c r="AM75" s="29"/>
      <c r="AN75" s="29"/>
      <c r="AO75" s="29"/>
      <c r="AP75" s="29">
        <v>5</v>
      </c>
      <c r="AQ75" s="28">
        <f t="shared" si="19"/>
        <v>0</v>
      </c>
      <c r="AR75" s="30"/>
      <c r="AS75" s="30"/>
      <c r="AT75" s="30"/>
      <c r="AU75" s="29"/>
      <c r="AV75" s="29"/>
      <c r="AW75" s="30"/>
      <c r="AX75" s="30"/>
      <c r="AY75" s="29"/>
      <c r="AZ75" s="31" t="s">
        <v>32</v>
      </c>
    </row>
    <row r="76" spans="1:52" s="80" customFormat="1" ht="12" customHeight="1" x14ac:dyDescent="0.2">
      <c r="A76" s="32"/>
      <c r="B76" s="33"/>
      <c r="C76" s="39"/>
      <c r="D76" s="50"/>
      <c r="E76" s="41" t="s">
        <v>43</v>
      </c>
      <c r="F76" s="42"/>
      <c r="G76" s="51"/>
      <c r="H76" s="52">
        <f>SUM(H74:H75)</f>
        <v>1</v>
      </c>
      <c r="I76" s="24"/>
      <c r="J76" s="25">
        <f>SUM(J74:J75)</f>
        <v>240</v>
      </c>
      <c r="K76" s="25">
        <f t="shared" ref="K76:AY76" si="30">SUM(K74:K75)</f>
        <v>145</v>
      </c>
      <c r="L76" s="25">
        <f t="shared" si="30"/>
        <v>10</v>
      </c>
      <c r="M76" s="25">
        <f t="shared" si="30"/>
        <v>120</v>
      </c>
      <c r="N76" s="25">
        <f t="shared" si="30"/>
        <v>120</v>
      </c>
      <c r="O76" s="25">
        <f t="shared" si="30"/>
        <v>0</v>
      </c>
      <c r="P76" s="25">
        <f t="shared" si="30"/>
        <v>0</v>
      </c>
      <c r="Q76" s="25">
        <f t="shared" si="30"/>
        <v>0</v>
      </c>
      <c r="R76" s="25">
        <f t="shared" si="30"/>
        <v>0</v>
      </c>
      <c r="S76" s="25">
        <f t="shared" si="30"/>
        <v>0</v>
      </c>
      <c r="T76" s="25">
        <f t="shared" si="30"/>
        <v>0</v>
      </c>
      <c r="U76" s="25">
        <f t="shared" si="30"/>
        <v>0</v>
      </c>
      <c r="V76" s="25">
        <f t="shared" si="30"/>
        <v>55</v>
      </c>
      <c r="W76" s="25">
        <f t="shared" si="30"/>
        <v>120</v>
      </c>
      <c r="X76" s="25">
        <f t="shared" si="30"/>
        <v>120</v>
      </c>
      <c r="Y76" s="25">
        <f t="shared" si="30"/>
        <v>0</v>
      </c>
      <c r="Z76" s="25">
        <f t="shared" si="30"/>
        <v>0</v>
      </c>
      <c r="AA76" s="25">
        <f t="shared" si="30"/>
        <v>0</v>
      </c>
      <c r="AB76" s="25">
        <f t="shared" si="30"/>
        <v>0</v>
      </c>
      <c r="AC76" s="25">
        <f t="shared" si="30"/>
        <v>0</v>
      </c>
      <c r="AD76" s="25">
        <f t="shared" si="30"/>
        <v>0</v>
      </c>
      <c r="AE76" s="25">
        <f t="shared" si="30"/>
        <v>0</v>
      </c>
      <c r="AF76" s="25">
        <f t="shared" si="30"/>
        <v>55</v>
      </c>
      <c r="AG76" s="25">
        <f t="shared" si="30"/>
        <v>0</v>
      </c>
      <c r="AH76" s="25">
        <f t="shared" si="30"/>
        <v>0</v>
      </c>
      <c r="AI76" s="25">
        <f t="shared" si="30"/>
        <v>0</v>
      </c>
      <c r="AJ76" s="25">
        <f t="shared" si="30"/>
        <v>0</v>
      </c>
      <c r="AK76" s="25">
        <f t="shared" si="30"/>
        <v>0</v>
      </c>
      <c r="AL76" s="25">
        <f t="shared" si="30"/>
        <v>0</v>
      </c>
      <c r="AM76" s="25">
        <f t="shared" si="30"/>
        <v>0</v>
      </c>
      <c r="AN76" s="25">
        <f t="shared" si="30"/>
        <v>0</v>
      </c>
      <c r="AO76" s="25">
        <f t="shared" si="30"/>
        <v>0</v>
      </c>
      <c r="AP76" s="25">
        <f t="shared" si="30"/>
        <v>25</v>
      </c>
      <c r="AQ76" s="25">
        <f t="shared" si="30"/>
        <v>0</v>
      </c>
      <c r="AR76" s="25">
        <f t="shared" si="30"/>
        <v>0</v>
      </c>
      <c r="AS76" s="25">
        <f t="shared" si="30"/>
        <v>0</v>
      </c>
      <c r="AT76" s="25">
        <f t="shared" si="30"/>
        <v>0</v>
      </c>
      <c r="AU76" s="25">
        <f t="shared" si="30"/>
        <v>0</v>
      </c>
      <c r="AV76" s="25">
        <f t="shared" si="30"/>
        <v>0</v>
      </c>
      <c r="AW76" s="25">
        <f t="shared" si="30"/>
        <v>0</v>
      </c>
      <c r="AX76" s="25">
        <f t="shared" si="30"/>
        <v>0</v>
      </c>
      <c r="AY76" s="25">
        <f t="shared" si="30"/>
        <v>0</v>
      </c>
      <c r="AZ76" s="28"/>
    </row>
    <row r="77" spans="1:52" s="80" customFormat="1" ht="12" customHeight="1" x14ac:dyDescent="0.2">
      <c r="A77" s="32"/>
      <c r="B77" s="33"/>
      <c r="C77" s="54" t="s">
        <v>67</v>
      </c>
      <c r="D77" s="55"/>
      <c r="E77" s="56"/>
      <c r="F77" s="85">
        <f>+F74+F68+F63+F55+F45+F37+F28</f>
        <v>1</v>
      </c>
      <c r="G77" s="24"/>
      <c r="H77" s="38"/>
      <c r="I77" s="45"/>
      <c r="J77" s="26">
        <f>+J76+J73+J67+J62+J54+J44+J36</f>
        <v>85493</v>
      </c>
      <c r="K77" s="26"/>
      <c r="L77" s="58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5"/>
      <c r="AZ77" s="28"/>
    </row>
    <row r="78" spans="1:52" ht="42" customHeight="1" x14ac:dyDescent="0.2">
      <c r="A78" s="32"/>
      <c r="B78" s="33"/>
      <c r="C78" s="18" t="s">
        <v>153</v>
      </c>
      <c r="D78" s="20">
        <f>+J109/J235</f>
        <v>0.15707463954364642</v>
      </c>
      <c r="E78" s="86"/>
      <c r="F78" s="70">
        <f>+J109/J109</f>
        <v>1</v>
      </c>
      <c r="G78" s="51" t="s">
        <v>154</v>
      </c>
      <c r="H78" s="47">
        <f>+J78/$J$109</f>
        <v>6.6985517731066547E-3</v>
      </c>
      <c r="I78" s="51" t="s">
        <v>155</v>
      </c>
      <c r="J78" s="26">
        <f>+M78+W78+AG78+AQ78</f>
        <v>500</v>
      </c>
      <c r="K78" s="26">
        <f t="shared" si="20"/>
        <v>800</v>
      </c>
      <c r="L78" s="27">
        <v>200</v>
      </c>
      <c r="M78" s="28">
        <f t="shared" si="8"/>
        <v>125</v>
      </c>
      <c r="N78" s="29">
        <v>125</v>
      </c>
      <c r="O78" s="29"/>
      <c r="P78" s="29"/>
      <c r="Q78" s="29"/>
      <c r="R78" s="29"/>
      <c r="S78" s="29"/>
      <c r="T78" s="29"/>
      <c r="U78" s="29"/>
      <c r="V78" s="29">
        <v>200</v>
      </c>
      <c r="W78" s="28">
        <f t="shared" si="17"/>
        <v>125</v>
      </c>
      <c r="X78" s="29">
        <v>125</v>
      </c>
      <c r="Y78" s="29"/>
      <c r="Z78" s="29"/>
      <c r="AA78" s="29"/>
      <c r="AB78" s="29"/>
      <c r="AC78" s="29"/>
      <c r="AD78" s="29"/>
      <c r="AE78" s="29"/>
      <c r="AF78" s="29">
        <v>200</v>
      </c>
      <c r="AG78" s="28">
        <f t="shared" si="18"/>
        <v>125</v>
      </c>
      <c r="AH78" s="29">
        <v>125</v>
      </c>
      <c r="AI78" s="29"/>
      <c r="AJ78" s="29"/>
      <c r="AK78" s="29"/>
      <c r="AL78" s="29"/>
      <c r="AM78" s="29"/>
      <c r="AN78" s="29"/>
      <c r="AO78" s="29"/>
      <c r="AP78" s="29">
        <v>200</v>
      </c>
      <c r="AQ78" s="28">
        <f t="shared" si="19"/>
        <v>125</v>
      </c>
      <c r="AR78" s="30">
        <v>125</v>
      </c>
      <c r="AS78" s="30"/>
      <c r="AT78" s="30"/>
      <c r="AU78" s="29"/>
      <c r="AV78" s="29"/>
      <c r="AW78" s="30"/>
      <c r="AX78" s="30"/>
      <c r="AY78" s="29"/>
      <c r="AZ78" s="31" t="s">
        <v>94</v>
      </c>
    </row>
    <row r="79" spans="1:52" ht="71.25" customHeight="1" x14ac:dyDescent="0.2">
      <c r="A79" s="32"/>
      <c r="B79" s="33"/>
      <c r="C79" s="32"/>
      <c r="D79" s="34"/>
      <c r="E79" s="87"/>
      <c r="F79" s="21"/>
      <c r="G79" s="66" t="s">
        <v>156</v>
      </c>
      <c r="H79" s="23">
        <f>+J79/$J$109</f>
        <v>1.8528194204413005E-2</v>
      </c>
      <c r="I79" s="24" t="s">
        <v>157</v>
      </c>
      <c r="J79" s="26">
        <f t="shared" ref="J79:J142" si="31">+M79+W79+AG79+AQ79</f>
        <v>1383</v>
      </c>
      <c r="K79" s="26">
        <f t="shared" si="20"/>
        <v>2400</v>
      </c>
      <c r="L79" s="88">
        <v>600</v>
      </c>
      <c r="M79" s="26">
        <f t="shared" si="8"/>
        <v>261</v>
      </c>
      <c r="N79" s="89"/>
      <c r="O79" s="89"/>
      <c r="P79" s="89">
        <v>261</v>
      </c>
      <c r="Q79" s="89"/>
      <c r="R79" s="89"/>
      <c r="S79" s="89"/>
      <c r="T79" s="89"/>
      <c r="U79" s="89"/>
      <c r="V79" s="89">
        <v>600</v>
      </c>
      <c r="W79" s="26">
        <v>600</v>
      </c>
      <c r="X79" s="89"/>
      <c r="Y79" s="89"/>
      <c r="Z79" s="89">
        <v>261</v>
      </c>
      <c r="AA79" s="89"/>
      <c r="AB79" s="89"/>
      <c r="AC79" s="89"/>
      <c r="AD79" s="89"/>
      <c r="AE79" s="89"/>
      <c r="AF79" s="89">
        <v>600</v>
      </c>
      <c r="AG79" s="26">
        <f t="shared" ref="AG79:AG106" si="32">SUM(AH79:AO79)</f>
        <v>261</v>
      </c>
      <c r="AH79" s="89"/>
      <c r="AI79" s="89"/>
      <c r="AJ79" s="89">
        <v>261</v>
      </c>
      <c r="AK79" s="89"/>
      <c r="AL79" s="89"/>
      <c r="AM79" s="89"/>
      <c r="AN79" s="89"/>
      <c r="AO79" s="89"/>
      <c r="AP79" s="89">
        <v>600</v>
      </c>
      <c r="AQ79" s="26">
        <f t="shared" si="19"/>
        <v>261</v>
      </c>
      <c r="AR79" s="27"/>
      <c r="AS79" s="27"/>
      <c r="AT79" s="89">
        <v>261</v>
      </c>
      <c r="AU79" s="89"/>
      <c r="AV79" s="89"/>
      <c r="AW79" s="27"/>
      <c r="AX79" s="27"/>
      <c r="AY79" s="89"/>
      <c r="AZ79" s="31" t="s">
        <v>94</v>
      </c>
    </row>
    <row r="80" spans="1:52" ht="36" x14ac:dyDescent="0.2">
      <c r="A80" s="32"/>
      <c r="B80" s="33"/>
      <c r="C80" s="32"/>
      <c r="D80" s="34"/>
      <c r="E80" s="87"/>
      <c r="F80" s="21"/>
      <c r="G80" s="67"/>
      <c r="H80" s="36"/>
      <c r="I80" s="24" t="s">
        <v>158</v>
      </c>
      <c r="J80" s="26"/>
      <c r="K80" s="26">
        <f>+K79*20%</f>
        <v>480</v>
      </c>
      <c r="L80" s="88">
        <f>+L79*20%</f>
        <v>120</v>
      </c>
      <c r="M80" s="88">
        <f t="shared" ref="M80:AZ80" si="33">+M79*20%</f>
        <v>52.2</v>
      </c>
      <c r="N80" s="88">
        <f t="shared" si="33"/>
        <v>0</v>
      </c>
      <c r="O80" s="88"/>
      <c r="P80" s="88">
        <f t="shared" si="33"/>
        <v>52.2</v>
      </c>
      <c r="Q80" s="88">
        <f t="shared" si="33"/>
        <v>0</v>
      </c>
      <c r="R80" s="88">
        <f t="shared" si="33"/>
        <v>0</v>
      </c>
      <c r="S80" s="88">
        <f t="shared" si="33"/>
        <v>0</v>
      </c>
      <c r="T80" s="88">
        <f t="shared" si="33"/>
        <v>0</v>
      </c>
      <c r="U80" s="88">
        <f t="shared" si="33"/>
        <v>0</v>
      </c>
      <c r="V80" s="88">
        <f t="shared" si="33"/>
        <v>120</v>
      </c>
      <c r="W80" s="88">
        <f t="shared" si="33"/>
        <v>120</v>
      </c>
      <c r="X80" s="88">
        <f t="shared" si="33"/>
        <v>0</v>
      </c>
      <c r="Y80" s="88"/>
      <c r="Z80" s="88">
        <f t="shared" si="33"/>
        <v>52.2</v>
      </c>
      <c r="AA80" s="88">
        <f t="shared" si="33"/>
        <v>0</v>
      </c>
      <c r="AB80" s="88">
        <f t="shared" si="33"/>
        <v>0</v>
      </c>
      <c r="AC80" s="88">
        <f t="shared" si="33"/>
        <v>0</v>
      </c>
      <c r="AD80" s="88">
        <f t="shared" si="33"/>
        <v>0</v>
      </c>
      <c r="AE80" s="88">
        <f t="shared" si="33"/>
        <v>0</v>
      </c>
      <c r="AF80" s="88">
        <f t="shared" si="33"/>
        <v>120</v>
      </c>
      <c r="AG80" s="88">
        <f t="shared" si="33"/>
        <v>52.2</v>
      </c>
      <c r="AH80" s="88">
        <f t="shared" si="33"/>
        <v>0</v>
      </c>
      <c r="AI80" s="88"/>
      <c r="AJ80" s="88">
        <f t="shared" si="33"/>
        <v>52.2</v>
      </c>
      <c r="AK80" s="88">
        <f t="shared" si="33"/>
        <v>0</v>
      </c>
      <c r="AL80" s="88">
        <f t="shared" si="33"/>
        <v>0</v>
      </c>
      <c r="AM80" s="88">
        <f t="shared" si="33"/>
        <v>0</v>
      </c>
      <c r="AN80" s="88">
        <f t="shared" si="33"/>
        <v>0</v>
      </c>
      <c r="AO80" s="88">
        <f t="shared" si="33"/>
        <v>0</v>
      </c>
      <c r="AP80" s="88">
        <f t="shared" si="33"/>
        <v>120</v>
      </c>
      <c r="AQ80" s="88">
        <f t="shared" si="33"/>
        <v>52.2</v>
      </c>
      <c r="AR80" s="88">
        <f t="shared" si="33"/>
        <v>0</v>
      </c>
      <c r="AS80" s="88"/>
      <c r="AT80" s="88">
        <f t="shared" si="33"/>
        <v>52.2</v>
      </c>
      <c r="AU80" s="88">
        <f t="shared" si="33"/>
        <v>0</v>
      </c>
      <c r="AV80" s="88">
        <f t="shared" si="33"/>
        <v>0</v>
      </c>
      <c r="AW80" s="88">
        <f t="shared" si="33"/>
        <v>0</v>
      </c>
      <c r="AX80" s="88">
        <f t="shared" si="33"/>
        <v>0</v>
      </c>
      <c r="AY80" s="88">
        <f t="shared" si="33"/>
        <v>0</v>
      </c>
      <c r="AZ80" s="88" t="e">
        <f t="shared" si="33"/>
        <v>#VALUE!</v>
      </c>
    </row>
    <row r="81" spans="1:52" ht="41.25" customHeight="1" x14ac:dyDescent="0.2">
      <c r="A81" s="32"/>
      <c r="B81" s="33"/>
      <c r="C81" s="32"/>
      <c r="D81" s="34"/>
      <c r="E81" s="87"/>
      <c r="F81" s="21"/>
      <c r="G81" s="66" t="s">
        <v>159</v>
      </c>
      <c r="H81" s="23">
        <f>+J81/$J$109</f>
        <v>9.940650831290275E-2</v>
      </c>
      <c r="I81" s="24" t="s">
        <v>160</v>
      </c>
      <c r="J81" s="26">
        <f t="shared" si="31"/>
        <v>7420</v>
      </c>
      <c r="K81" s="26">
        <f t="shared" si="20"/>
        <v>56000</v>
      </c>
      <c r="L81" s="27">
        <v>14000</v>
      </c>
      <c r="M81" s="28">
        <f t="shared" si="8"/>
        <v>7420</v>
      </c>
      <c r="N81" s="29"/>
      <c r="O81" s="29"/>
      <c r="P81" s="29"/>
      <c r="Q81" s="29"/>
      <c r="R81" s="29"/>
      <c r="S81" s="89">
        <f>+'[1]resumen metas'!Q53/4</f>
        <v>7420</v>
      </c>
      <c r="T81" s="29"/>
      <c r="U81" s="29"/>
      <c r="V81" s="89">
        <v>14000</v>
      </c>
      <c r="W81" s="28">
        <f t="shared" ref="W81:W106" si="34">SUM(X81:AE81)</f>
        <v>0</v>
      </c>
      <c r="X81" s="29"/>
      <c r="Y81" s="29"/>
      <c r="Z81" s="29"/>
      <c r="AA81" s="29"/>
      <c r="AB81" s="29"/>
      <c r="AC81" s="29"/>
      <c r="AD81" s="29"/>
      <c r="AE81" s="29"/>
      <c r="AF81" s="89">
        <v>14000</v>
      </c>
      <c r="AG81" s="28">
        <f t="shared" si="32"/>
        <v>0</v>
      </c>
      <c r="AH81" s="29"/>
      <c r="AI81" s="29"/>
      <c r="AJ81" s="29"/>
      <c r="AK81" s="29"/>
      <c r="AL81" s="29"/>
      <c r="AM81" s="29"/>
      <c r="AN81" s="29"/>
      <c r="AO81" s="29"/>
      <c r="AP81" s="89">
        <v>14000</v>
      </c>
      <c r="AQ81" s="28">
        <f t="shared" si="19"/>
        <v>0</v>
      </c>
      <c r="AR81" s="30"/>
      <c r="AS81" s="30"/>
      <c r="AT81" s="30"/>
      <c r="AU81" s="29"/>
      <c r="AV81" s="29"/>
      <c r="AW81" s="30"/>
      <c r="AX81" s="30"/>
      <c r="AY81" s="29"/>
      <c r="AZ81" s="31" t="s">
        <v>94</v>
      </c>
    </row>
    <row r="82" spans="1:52" ht="24" x14ac:dyDescent="0.2">
      <c r="A82" s="32"/>
      <c r="B82" s="33"/>
      <c r="C82" s="32"/>
      <c r="D82" s="34"/>
      <c r="E82" s="87"/>
      <c r="F82" s="21"/>
      <c r="G82" s="67"/>
      <c r="H82" s="36"/>
      <c r="I82" s="24" t="s">
        <v>161</v>
      </c>
      <c r="J82" s="26"/>
      <c r="K82" s="25">
        <f t="shared" ref="K82:AZ82" si="35">+K81*20%</f>
        <v>11200</v>
      </c>
      <c r="L82" s="90">
        <f t="shared" si="35"/>
        <v>2800</v>
      </c>
      <c r="M82" s="91">
        <f t="shared" si="35"/>
        <v>1484</v>
      </c>
      <c r="N82" s="92">
        <f t="shared" si="35"/>
        <v>0</v>
      </c>
      <c r="O82" s="92"/>
      <c r="P82" s="92">
        <f t="shared" si="35"/>
        <v>0</v>
      </c>
      <c r="Q82" s="92">
        <f t="shared" si="35"/>
        <v>0</v>
      </c>
      <c r="R82" s="92">
        <f t="shared" si="35"/>
        <v>0</v>
      </c>
      <c r="S82" s="92" t="e">
        <f>+#REF!*20%</f>
        <v>#REF!</v>
      </c>
      <c r="T82" s="92">
        <f t="shared" si="35"/>
        <v>0</v>
      </c>
      <c r="U82" s="92">
        <f t="shared" si="35"/>
        <v>0</v>
      </c>
      <c r="V82" s="92">
        <f t="shared" si="35"/>
        <v>2800</v>
      </c>
      <c r="W82" s="92">
        <f t="shared" si="35"/>
        <v>0</v>
      </c>
      <c r="X82" s="92">
        <f t="shared" si="35"/>
        <v>0</v>
      </c>
      <c r="Y82" s="92"/>
      <c r="Z82" s="92">
        <f t="shared" si="35"/>
        <v>0</v>
      </c>
      <c r="AA82" s="92">
        <f t="shared" si="35"/>
        <v>0</v>
      </c>
      <c r="AB82" s="92">
        <f t="shared" si="35"/>
        <v>0</v>
      </c>
      <c r="AC82" s="92">
        <f t="shared" si="35"/>
        <v>0</v>
      </c>
      <c r="AD82" s="92">
        <f t="shared" si="35"/>
        <v>0</v>
      </c>
      <c r="AE82" s="92">
        <f t="shared" si="35"/>
        <v>0</v>
      </c>
      <c r="AF82" s="92">
        <f t="shared" si="35"/>
        <v>2800</v>
      </c>
      <c r="AG82" s="92">
        <f t="shared" si="35"/>
        <v>0</v>
      </c>
      <c r="AH82" s="92">
        <f t="shared" si="35"/>
        <v>0</v>
      </c>
      <c r="AI82" s="92"/>
      <c r="AJ82" s="92">
        <f t="shared" si="35"/>
        <v>0</v>
      </c>
      <c r="AK82" s="92">
        <f t="shared" si="35"/>
        <v>0</v>
      </c>
      <c r="AL82" s="92">
        <f t="shared" si="35"/>
        <v>0</v>
      </c>
      <c r="AM82" s="92">
        <f t="shared" si="35"/>
        <v>0</v>
      </c>
      <c r="AN82" s="92">
        <f t="shared" si="35"/>
        <v>0</v>
      </c>
      <c r="AO82" s="92">
        <f t="shared" si="35"/>
        <v>0</v>
      </c>
      <c r="AP82" s="92">
        <f t="shared" si="35"/>
        <v>2800</v>
      </c>
      <c r="AQ82" s="92">
        <f t="shared" si="35"/>
        <v>0</v>
      </c>
      <c r="AR82" s="92">
        <f t="shared" si="35"/>
        <v>0</v>
      </c>
      <c r="AS82" s="92"/>
      <c r="AT82" s="92">
        <f t="shared" si="35"/>
        <v>0</v>
      </c>
      <c r="AU82" s="92">
        <f t="shared" si="35"/>
        <v>0</v>
      </c>
      <c r="AV82" s="92">
        <f t="shared" si="35"/>
        <v>0</v>
      </c>
      <c r="AW82" s="92">
        <f t="shared" si="35"/>
        <v>0</v>
      </c>
      <c r="AX82" s="92">
        <f t="shared" si="35"/>
        <v>0</v>
      </c>
      <c r="AY82" s="92">
        <f t="shared" si="35"/>
        <v>0</v>
      </c>
      <c r="AZ82" s="92" t="e">
        <f t="shared" si="35"/>
        <v>#VALUE!</v>
      </c>
    </row>
    <row r="83" spans="1:52" ht="36" customHeight="1" x14ac:dyDescent="0.2">
      <c r="A83" s="32"/>
      <c r="B83" s="33"/>
      <c r="C83" s="32"/>
      <c r="D83" s="34"/>
      <c r="E83" s="87"/>
      <c r="F83" s="21"/>
      <c r="G83" s="66" t="s">
        <v>162</v>
      </c>
      <c r="H83" s="23">
        <f>+J83/$J$109</f>
        <v>0.15004755971758907</v>
      </c>
      <c r="I83" s="24" t="s">
        <v>163</v>
      </c>
      <c r="J83" s="93">
        <f t="shared" si="31"/>
        <v>11200</v>
      </c>
      <c r="K83" s="26">
        <f t="shared" si="20"/>
        <v>80</v>
      </c>
      <c r="L83" s="27">
        <v>20</v>
      </c>
      <c r="M83" s="28">
        <f t="shared" si="8"/>
        <v>2800</v>
      </c>
      <c r="N83" s="29"/>
      <c r="O83" s="29"/>
      <c r="P83" s="29"/>
      <c r="Q83" s="29"/>
      <c r="R83" s="29"/>
      <c r="S83" s="29">
        <v>2800</v>
      </c>
      <c r="T83" s="29"/>
      <c r="U83" s="29"/>
      <c r="V83" s="29">
        <v>20</v>
      </c>
      <c r="W83" s="28">
        <f t="shared" si="34"/>
        <v>2800</v>
      </c>
      <c r="X83" s="29"/>
      <c r="Y83" s="29"/>
      <c r="Z83" s="29"/>
      <c r="AA83" s="29"/>
      <c r="AB83" s="29"/>
      <c r="AC83" s="29">
        <v>2800</v>
      </c>
      <c r="AD83" s="29"/>
      <c r="AE83" s="29"/>
      <c r="AF83" s="29">
        <v>20</v>
      </c>
      <c r="AG83" s="28">
        <f t="shared" si="32"/>
        <v>2800</v>
      </c>
      <c r="AH83" s="29"/>
      <c r="AI83" s="29"/>
      <c r="AJ83" s="29"/>
      <c r="AK83" s="29"/>
      <c r="AL83" s="29"/>
      <c r="AM83" s="29">
        <v>2800</v>
      </c>
      <c r="AN83" s="29"/>
      <c r="AO83" s="29"/>
      <c r="AP83" s="29">
        <v>20</v>
      </c>
      <c r="AQ83" s="28">
        <f t="shared" si="19"/>
        <v>2800</v>
      </c>
      <c r="AR83" s="30"/>
      <c r="AS83" s="30"/>
      <c r="AT83" s="30"/>
      <c r="AU83" s="29"/>
      <c r="AV83" s="29"/>
      <c r="AW83" s="30">
        <v>2800</v>
      </c>
      <c r="AX83" s="30"/>
      <c r="AY83" s="29"/>
      <c r="AZ83" s="37" t="s">
        <v>94</v>
      </c>
    </row>
    <row r="84" spans="1:52" ht="60" x14ac:dyDescent="0.2">
      <c r="A84" s="32"/>
      <c r="B84" s="33"/>
      <c r="C84" s="32"/>
      <c r="D84" s="34"/>
      <c r="E84" s="87"/>
      <c r="F84" s="21"/>
      <c r="G84" s="67"/>
      <c r="H84" s="36"/>
      <c r="I84" s="24" t="s">
        <v>164</v>
      </c>
      <c r="J84" s="94"/>
      <c r="K84" s="26"/>
      <c r="L84" s="27"/>
      <c r="M84" s="28"/>
      <c r="N84" s="29"/>
      <c r="O84" s="29"/>
      <c r="P84" s="29"/>
      <c r="Q84" s="29"/>
      <c r="R84" s="29"/>
      <c r="S84" s="29"/>
      <c r="T84" s="29"/>
      <c r="U84" s="29"/>
      <c r="V84" s="29"/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8"/>
      <c r="AH84" s="29"/>
      <c r="AI84" s="29"/>
      <c r="AJ84" s="29"/>
      <c r="AK84" s="29"/>
      <c r="AL84" s="29"/>
      <c r="AM84" s="29"/>
      <c r="AN84" s="29"/>
      <c r="AO84" s="29"/>
      <c r="AP84" s="29"/>
      <c r="AQ84" s="28"/>
      <c r="AR84" s="30"/>
      <c r="AS84" s="30"/>
      <c r="AT84" s="30"/>
      <c r="AU84" s="29"/>
      <c r="AV84" s="29"/>
      <c r="AW84" s="30"/>
      <c r="AX84" s="30"/>
      <c r="AY84" s="29"/>
      <c r="AZ84" s="30"/>
    </row>
    <row r="85" spans="1:52" ht="57" customHeight="1" x14ac:dyDescent="0.2">
      <c r="A85" s="32"/>
      <c r="B85" s="33"/>
      <c r="C85" s="32"/>
      <c r="D85" s="34"/>
      <c r="E85" s="87"/>
      <c r="F85" s="21"/>
      <c r="G85" s="66" t="s">
        <v>165</v>
      </c>
      <c r="H85" s="23">
        <f>+J85/$J$109</f>
        <v>3.1081280227214875E-2</v>
      </c>
      <c r="I85" s="24" t="s">
        <v>166</v>
      </c>
      <c r="J85" s="26">
        <f t="shared" si="31"/>
        <v>2320</v>
      </c>
      <c r="K85" s="26">
        <f t="shared" si="20"/>
        <v>6800</v>
      </c>
      <c r="L85" s="27">
        <v>1700</v>
      </c>
      <c r="M85" s="28">
        <f t="shared" si="8"/>
        <v>580</v>
      </c>
      <c r="N85" s="29"/>
      <c r="O85" s="29"/>
      <c r="P85" s="29">
        <v>580</v>
      </c>
      <c r="Q85" s="29"/>
      <c r="R85" s="29"/>
      <c r="S85" s="29"/>
      <c r="T85" s="29"/>
      <c r="U85" s="29"/>
      <c r="V85" s="29">
        <v>1700</v>
      </c>
      <c r="W85" s="28">
        <f t="shared" si="34"/>
        <v>580</v>
      </c>
      <c r="X85" s="29"/>
      <c r="Y85" s="29"/>
      <c r="Z85" s="29">
        <v>580</v>
      </c>
      <c r="AA85" s="29"/>
      <c r="AB85" s="29"/>
      <c r="AC85" s="29"/>
      <c r="AD85" s="29"/>
      <c r="AE85" s="29"/>
      <c r="AF85" s="29">
        <v>1700</v>
      </c>
      <c r="AG85" s="28">
        <f t="shared" si="32"/>
        <v>580</v>
      </c>
      <c r="AH85" s="29"/>
      <c r="AI85" s="29"/>
      <c r="AJ85" s="29">
        <v>580</v>
      </c>
      <c r="AK85" s="29"/>
      <c r="AL85" s="29"/>
      <c r="AM85" s="29"/>
      <c r="AN85" s="29"/>
      <c r="AO85" s="29"/>
      <c r="AP85" s="29">
        <v>1700</v>
      </c>
      <c r="AQ85" s="28">
        <f t="shared" si="19"/>
        <v>580</v>
      </c>
      <c r="AR85" s="30"/>
      <c r="AS85" s="30"/>
      <c r="AT85" s="30">
        <v>580</v>
      </c>
      <c r="AU85" s="29"/>
      <c r="AV85" s="29"/>
      <c r="AW85" s="30"/>
      <c r="AX85" s="30"/>
      <c r="AY85" s="29"/>
      <c r="AZ85" s="31" t="s">
        <v>167</v>
      </c>
    </row>
    <row r="86" spans="1:52" ht="48" x14ac:dyDescent="0.2">
      <c r="A86" s="32"/>
      <c r="B86" s="33"/>
      <c r="C86" s="32"/>
      <c r="D86" s="34"/>
      <c r="E86" s="87"/>
      <c r="F86" s="21"/>
      <c r="G86" s="67"/>
      <c r="H86" s="36"/>
      <c r="I86" s="24" t="s">
        <v>168</v>
      </c>
      <c r="J86" s="26">
        <f t="shared" si="31"/>
        <v>0</v>
      </c>
      <c r="K86" s="26"/>
      <c r="L86" s="27"/>
      <c r="M86" s="28"/>
      <c r="N86" s="29"/>
      <c r="O86" s="29"/>
      <c r="P86" s="29"/>
      <c r="Q86" s="29"/>
      <c r="R86" s="29"/>
      <c r="S86" s="29"/>
      <c r="T86" s="29"/>
      <c r="U86" s="29"/>
      <c r="V86" s="29"/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8"/>
      <c r="AH86" s="29"/>
      <c r="AI86" s="29"/>
      <c r="AJ86" s="29"/>
      <c r="AK86" s="29"/>
      <c r="AL86" s="29"/>
      <c r="AM86" s="29"/>
      <c r="AN86" s="29"/>
      <c r="AO86" s="29"/>
      <c r="AP86" s="29"/>
      <c r="AQ86" s="28"/>
      <c r="AR86" s="30"/>
      <c r="AS86" s="30"/>
      <c r="AT86" s="30"/>
      <c r="AU86" s="29"/>
      <c r="AV86" s="29"/>
      <c r="AW86" s="30"/>
      <c r="AX86" s="30"/>
      <c r="AY86" s="29"/>
      <c r="AZ86" s="30"/>
    </row>
    <row r="87" spans="1:52" ht="25.5" customHeight="1" x14ac:dyDescent="0.2">
      <c r="A87" s="32"/>
      <c r="B87" s="33"/>
      <c r="C87" s="32"/>
      <c r="D87" s="34"/>
      <c r="E87" s="87"/>
      <c r="F87" s="21"/>
      <c r="G87" s="66" t="s">
        <v>169</v>
      </c>
      <c r="H87" s="23">
        <f>+J87/$J$109</f>
        <v>0</v>
      </c>
      <c r="I87" s="24" t="s">
        <v>170</v>
      </c>
      <c r="J87" s="93">
        <f t="shared" si="31"/>
        <v>0</v>
      </c>
      <c r="K87" s="26">
        <f t="shared" si="20"/>
        <v>1200</v>
      </c>
      <c r="L87" s="27">
        <v>300</v>
      </c>
      <c r="M87" s="28">
        <f t="shared" si="8"/>
        <v>0</v>
      </c>
      <c r="N87" s="29"/>
      <c r="O87" s="29"/>
      <c r="P87" s="29"/>
      <c r="Q87" s="29"/>
      <c r="R87" s="29"/>
      <c r="S87" s="29"/>
      <c r="T87" s="29"/>
      <c r="U87" s="29"/>
      <c r="V87" s="29">
        <v>300</v>
      </c>
      <c r="W87" s="28">
        <f t="shared" si="34"/>
        <v>0</v>
      </c>
      <c r="X87" s="29"/>
      <c r="Y87" s="29"/>
      <c r="Z87" s="29"/>
      <c r="AA87" s="29"/>
      <c r="AB87" s="29"/>
      <c r="AC87" s="29"/>
      <c r="AD87" s="29"/>
      <c r="AE87" s="29"/>
      <c r="AF87" s="29">
        <v>300</v>
      </c>
      <c r="AG87" s="28">
        <f t="shared" si="32"/>
        <v>0</v>
      </c>
      <c r="AH87" s="29"/>
      <c r="AI87" s="29"/>
      <c r="AJ87" s="29"/>
      <c r="AK87" s="29"/>
      <c r="AL87" s="29"/>
      <c r="AM87" s="29"/>
      <c r="AN87" s="29"/>
      <c r="AO87" s="29"/>
      <c r="AP87" s="29">
        <v>300</v>
      </c>
      <c r="AQ87" s="28">
        <f t="shared" si="19"/>
        <v>0</v>
      </c>
      <c r="AR87" s="30"/>
      <c r="AS87" s="30"/>
      <c r="AT87" s="30"/>
      <c r="AU87" s="29"/>
      <c r="AV87" s="29"/>
      <c r="AW87" s="30"/>
      <c r="AX87" s="30"/>
      <c r="AY87" s="29"/>
      <c r="AZ87" s="31" t="s">
        <v>94</v>
      </c>
    </row>
    <row r="88" spans="1:52" ht="38.25" customHeight="1" x14ac:dyDescent="0.2">
      <c r="A88" s="32"/>
      <c r="B88" s="33"/>
      <c r="C88" s="32"/>
      <c r="D88" s="34"/>
      <c r="E88" s="87"/>
      <c r="F88" s="21"/>
      <c r="G88" s="67"/>
      <c r="H88" s="36"/>
      <c r="I88" s="24" t="s">
        <v>171</v>
      </c>
      <c r="J88" s="94"/>
      <c r="K88" s="26">
        <f>+L88+V88+AF88+AP88</f>
        <v>0</v>
      </c>
      <c r="L88" s="27"/>
      <c r="M88" s="28">
        <f t="shared" si="8"/>
        <v>0</v>
      </c>
      <c r="N88" s="29"/>
      <c r="O88" s="29"/>
      <c r="P88" s="29"/>
      <c r="Q88" s="29"/>
      <c r="R88" s="29"/>
      <c r="S88" s="29"/>
      <c r="T88" s="29"/>
      <c r="U88" s="29"/>
      <c r="V88" s="29"/>
      <c r="W88" s="28">
        <f t="shared" si="34"/>
        <v>0</v>
      </c>
      <c r="X88" s="29"/>
      <c r="Y88" s="29"/>
      <c r="Z88" s="29"/>
      <c r="AA88" s="29"/>
      <c r="AB88" s="29"/>
      <c r="AC88" s="29"/>
      <c r="AD88" s="29"/>
      <c r="AE88" s="29"/>
      <c r="AF88" s="29"/>
      <c r="AG88" s="28"/>
      <c r="AH88" s="29"/>
      <c r="AI88" s="29"/>
      <c r="AJ88" s="29"/>
      <c r="AK88" s="29"/>
      <c r="AL88" s="29"/>
      <c r="AM88" s="29"/>
      <c r="AN88" s="29"/>
      <c r="AO88" s="29"/>
      <c r="AP88" s="29"/>
      <c r="AQ88" s="28"/>
      <c r="AR88" s="30"/>
      <c r="AS88" s="30"/>
      <c r="AT88" s="30"/>
      <c r="AU88" s="29"/>
      <c r="AV88" s="29"/>
      <c r="AW88" s="30"/>
      <c r="AX88" s="30"/>
      <c r="AY88" s="29"/>
      <c r="AZ88" s="30"/>
    </row>
    <row r="89" spans="1:52" ht="42.75" customHeight="1" x14ac:dyDescent="0.2">
      <c r="A89" s="32"/>
      <c r="B89" s="33"/>
      <c r="C89" s="32"/>
      <c r="D89" s="34"/>
      <c r="E89" s="87"/>
      <c r="F89" s="21"/>
      <c r="G89" s="66" t="s">
        <v>172</v>
      </c>
      <c r="H89" s="23">
        <f>+J89/$J$109</f>
        <v>9.6459145532735824E-2</v>
      </c>
      <c r="I89" s="24" t="s">
        <v>173</v>
      </c>
      <c r="J89" s="93">
        <f t="shared" si="31"/>
        <v>7200</v>
      </c>
      <c r="K89" s="26">
        <f>+L89+V89+AF89+AP89</f>
        <v>20000</v>
      </c>
      <c r="L89" s="27">
        <v>7000</v>
      </c>
      <c r="M89" s="28">
        <f t="shared" si="8"/>
        <v>4200</v>
      </c>
      <c r="N89" s="29"/>
      <c r="O89" s="29"/>
      <c r="P89" s="29">
        <v>4200</v>
      </c>
      <c r="Q89" s="29"/>
      <c r="R89" s="29"/>
      <c r="S89" s="29"/>
      <c r="T89" s="29"/>
      <c r="U89" s="29"/>
      <c r="V89" s="29">
        <v>5000</v>
      </c>
      <c r="W89" s="28">
        <f t="shared" si="34"/>
        <v>3000</v>
      </c>
      <c r="X89" s="29"/>
      <c r="Y89" s="29"/>
      <c r="Z89" s="95">
        <f>(+P89/L89)*V89</f>
        <v>3000</v>
      </c>
      <c r="AA89" s="29"/>
      <c r="AB89" s="29"/>
      <c r="AC89" s="29"/>
      <c r="AD89" s="29"/>
      <c r="AE89" s="29"/>
      <c r="AF89" s="29">
        <v>5000</v>
      </c>
      <c r="AG89" s="28"/>
      <c r="AH89" s="29"/>
      <c r="AI89" s="29"/>
      <c r="AJ89" s="29">
        <v>3000</v>
      </c>
      <c r="AK89" s="29"/>
      <c r="AL89" s="29"/>
      <c r="AM89" s="29"/>
      <c r="AN89" s="29"/>
      <c r="AO89" s="29"/>
      <c r="AP89" s="29">
        <v>3000</v>
      </c>
      <c r="AQ89" s="28"/>
      <c r="AR89" s="30"/>
      <c r="AS89" s="30"/>
      <c r="AT89" s="30"/>
      <c r="AU89" s="29"/>
      <c r="AV89" s="29"/>
      <c r="AW89" s="30"/>
      <c r="AX89" s="30"/>
      <c r="AY89" s="29"/>
      <c r="AZ89" s="31" t="s">
        <v>94</v>
      </c>
    </row>
    <row r="90" spans="1:52" ht="49.5" customHeight="1" x14ac:dyDescent="0.2">
      <c r="A90" s="32"/>
      <c r="B90" s="33"/>
      <c r="C90" s="32"/>
      <c r="D90" s="34"/>
      <c r="E90" s="87"/>
      <c r="F90" s="21"/>
      <c r="G90" s="67"/>
      <c r="H90" s="36"/>
      <c r="I90" s="24" t="s">
        <v>174</v>
      </c>
      <c r="J90" s="94"/>
      <c r="K90" s="26"/>
      <c r="L90" s="30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28">
        <f t="shared" si="34"/>
        <v>0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</row>
    <row r="91" spans="1:52" ht="25.5" customHeight="1" x14ac:dyDescent="0.2">
      <c r="A91" s="32"/>
      <c r="B91" s="33"/>
      <c r="C91" s="32"/>
      <c r="D91" s="34"/>
      <c r="E91" s="87"/>
      <c r="F91" s="21"/>
      <c r="G91" s="66" t="s">
        <v>175</v>
      </c>
      <c r="H91" s="23">
        <f>+J91/$J$109</f>
        <v>9.5119435178114495E-4</v>
      </c>
      <c r="I91" s="24" t="s">
        <v>176</v>
      </c>
      <c r="J91" s="93">
        <f t="shared" si="31"/>
        <v>71</v>
      </c>
      <c r="K91" s="26">
        <f t="shared" si="20"/>
        <v>47</v>
      </c>
      <c r="L91" s="27">
        <v>26</v>
      </c>
      <c r="M91" s="28">
        <f t="shared" si="8"/>
        <v>71</v>
      </c>
      <c r="N91" s="29">
        <v>21.5</v>
      </c>
      <c r="O91" s="29"/>
      <c r="P91" s="96"/>
      <c r="Q91" s="29">
        <v>49.5</v>
      </c>
      <c r="R91" s="29"/>
      <c r="S91" s="29"/>
      <c r="T91" s="29"/>
      <c r="U91" s="29"/>
      <c r="V91" s="29">
        <v>5</v>
      </c>
      <c r="W91" s="28">
        <f t="shared" si="34"/>
        <v>0</v>
      </c>
      <c r="X91" s="29"/>
      <c r="Y91" s="29"/>
      <c r="Z91" s="29"/>
      <c r="AA91" s="29"/>
      <c r="AB91" s="29"/>
      <c r="AC91" s="29"/>
      <c r="AD91" s="29"/>
      <c r="AE91" s="29"/>
      <c r="AF91" s="29">
        <v>16</v>
      </c>
      <c r="AG91" s="28">
        <f t="shared" si="32"/>
        <v>0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8">
        <f t="shared" si="19"/>
        <v>0</v>
      </c>
      <c r="AR91" s="30"/>
      <c r="AS91" s="30"/>
      <c r="AT91" s="30"/>
      <c r="AU91" s="29"/>
      <c r="AV91" s="29"/>
      <c r="AW91" s="30"/>
      <c r="AX91" s="30"/>
      <c r="AY91" s="29"/>
      <c r="AZ91" s="31" t="s">
        <v>94</v>
      </c>
    </row>
    <row r="92" spans="1:52" ht="77.25" customHeight="1" x14ac:dyDescent="0.2">
      <c r="A92" s="32"/>
      <c r="B92" s="33"/>
      <c r="C92" s="32"/>
      <c r="D92" s="34"/>
      <c r="E92" s="87"/>
      <c r="F92" s="21"/>
      <c r="G92" s="67"/>
      <c r="H92" s="36"/>
      <c r="I92" s="24" t="s">
        <v>177</v>
      </c>
      <c r="J92" s="94"/>
      <c r="K92" s="26">
        <f t="shared" ref="K92:AZ92" si="36">+K91*20%</f>
        <v>9.4</v>
      </c>
      <c r="L92" s="58">
        <f t="shared" si="36"/>
        <v>5.2</v>
      </c>
      <c r="M92" s="26">
        <f t="shared" si="36"/>
        <v>14.200000000000001</v>
      </c>
      <c r="N92" s="26">
        <f t="shared" si="36"/>
        <v>4.3</v>
      </c>
      <c r="O92" s="26"/>
      <c r="P92" s="26">
        <f t="shared" si="36"/>
        <v>0</v>
      </c>
      <c r="Q92" s="26">
        <f t="shared" si="36"/>
        <v>9.9</v>
      </c>
      <c r="R92" s="26">
        <f t="shared" si="36"/>
        <v>0</v>
      </c>
      <c r="S92" s="26">
        <f t="shared" si="36"/>
        <v>0</v>
      </c>
      <c r="T92" s="26">
        <f t="shared" si="36"/>
        <v>0</v>
      </c>
      <c r="U92" s="26">
        <f t="shared" si="36"/>
        <v>0</v>
      </c>
      <c r="V92" s="26">
        <f t="shared" si="36"/>
        <v>1</v>
      </c>
      <c r="W92" s="26">
        <f t="shared" si="36"/>
        <v>0</v>
      </c>
      <c r="X92" s="26">
        <f t="shared" si="36"/>
        <v>0</v>
      </c>
      <c r="Y92" s="26"/>
      <c r="Z92" s="26">
        <f t="shared" si="36"/>
        <v>0</v>
      </c>
      <c r="AA92" s="26">
        <f t="shared" si="36"/>
        <v>0</v>
      </c>
      <c r="AB92" s="26">
        <f t="shared" si="36"/>
        <v>0</v>
      </c>
      <c r="AC92" s="26">
        <f t="shared" si="36"/>
        <v>0</v>
      </c>
      <c r="AD92" s="26">
        <f t="shared" si="36"/>
        <v>0</v>
      </c>
      <c r="AE92" s="26">
        <f t="shared" si="36"/>
        <v>0</v>
      </c>
      <c r="AF92" s="26">
        <f t="shared" si="36"/>
        <v>3.2</v>
      </c>
      <c r="AG92" s="26">
        <f t="shared" si="36"/>
        <v>0</v>
      </c>
      <c r="AH92" s="26">
        <f t="shared" si="36"/>
        <v>0</v>
      </c>
      <c r="AI92" s="26"/>
      <c r="AJ92" s="26">
        <f t="shared" si="36"/>
        <v>0</v>
      </c>
      <c r="AK92" s="26">
        <f t="shared" si="36"/>
        <v>0</v>
      </c>
      <c r="AL92" s="26">
        <f t="shared" si="36"/>
        <v>0</v>
      </c>
      <c r="AM92" s="26">
        <f t="shared" si="36"/>
        <v>0</v>
      </c>
      <c r="AN92" s="26">
        <f t="shared" si="36"/>
        <v>0</v>
      </c>
      <c r="AO92" s="26">
        <f t="shared" si="36"/>
        <v>0</v>
      </c>
      <c r="AP92" s="26">
        <f t="shared" si="36"/>
        <v>0</v>
      </c>
      <c r="AQ92" s="26">
        <f t="shared" si="36"/>
        <v>0</v>
      </c>
      <c r="AR92" s="26">
        <f t="shared" si="36"/>
        <v>0</v>
      </c>
      <c r="AS92" s="26"/>
      <c r="AT92" s="26">
        <f t="shared" si="36"/>
        <v>0</v>
      </c>
      <c r="AU92" s="26">
        <f t="shared" si="36"/>
        <v>0</v>
      </c>
      <c r="AV92" s="26">
        <f t="shared" si="36"/>
        <v>0</v>
      </c>
      <c r="AW92" s="26">
        <f t="shared" si="36"/>
        <v>0</v>
      </c>
      <c r="AX92" s="26">
        <f t="shared" si="36"/>
        <v>0</v>
      </c>
      <c r="AY92" s="26">
        <f t="shared" si="36"/>
        <v>0</v>
      </c>
      <c r="AZ92" s="26" t="e">
        <f t="shared" si="36"/>
        <v>#VALUE!</v>
      </c>
    </row>
    <row r="93" spans="1:52" ht="73.5" customHeight="1" x14ac:dyDescent="0.2">
      <c r="A93" s="32"/>
      <c r="B93" s="33"/>
      <c r="C93" s="32"/>
      <c r="D93" s="34"/>
      <c r="E93" s="87"/>
      <c r="F93" s="21"/>
      <c r="G93" s="51" t="s">
        <v>178</v>
      </c>
      <c r="H93" s="97">
        <f t="shared" ref="H93:H101" si="37">+J93/$J$109</f>
        <v>0.3637179641761451</v>
      </c>
      <c r="I93" s="24" t="s">
        <v>179</v>
      </c>
      <c r="J93" s="98">
        <f>+M93+W93+AG93+AQ93</f>
        <v>27149</v>
      </c>
      <c r="K93" s="26">
        <f>+L93+V93+AF93+AP93</f>
        <v>8200</v>
      </c>
      <c r="L93" s="27">
        <v>2050</v>
      </c>
      <c r="M93" s="28">
        <f t="shared" ref="M93:M100" si="38">SUM(N93:U93)</f>
        <v>6749</v>
      </c>
      <c r="N93" s="29"/>
      <c r="O93" s="29"/>
      <c r="P93" s="29"/>
      <c r="Q93" s="29"/>
      <c r="R93" s="29"/>
      <c r="S93" s="29">
        <v>6749</v>
      </c>
      <c r="T93" s="29"/>
      <c r="U93" s="29"/>
      <c r="V93" s="29">
        <v>2050</v>
      </c>
      <c r="W93" s="28">
        <f>SUM(X93:AE93)</f>
        <v>6800</v>
      </c>
      <c r="X93" s="29"/>
      <c r="Y93" s="29"/>
      <c r="Z93" s="29"/>
      <c r="AA93" s="29"/>
      <c r="AB93" s="29"/>
      <c r="AC93" s="29">
        <v>6800</v>
      </c>
      <c r="AD93" s="29"/>
      <c r="AE93" s="29"/>
      <c r="AF93" s="29">
        <v>2050</v>
      </c>
      <c r="AG93" s="28">
        <v>6800</v>
      </c>
      <c r="AH93" s="29"/>
      <c r="AI93" s="29"/>
      <c r="AJ93" s="29"/>
      <c r="AK93" s="29"/>
      <c r="AL93" s="29"/>
      <c r="AM93" s="29">
        <v>6800</v>
      </c>
      <c r="AN93" s="29"/>
      <c r="AO93" s="29"/>
      <c r="AP93" s="29">
        <v>2050</v>
      </c>
      <c r="AQ93" s="28">
        <f>SUM(AR93:AY93)</f>
        <v>6800</v>
      </c>
      <c r="AR93" s="30"/>
      <c r="AS93" s="30"/>
      <c r="AT93" s="30"/>
      <c r="AU93" s="29"/>
      <c r="AV93" s="29"/>
      <c r="AW93" s="30">
        <v>6800</v>
      </c>
      <c r="AX93" s="30"/>
      <c r="AY93" s="29"/>
      <c r="AZ93" s="31" t="s">
        <v>94</v>
      </c>
    </row>
    <row r="94" spans="1:52" ht="42.75" customHeight="1" x14ac:dyDescent="0.2">
      <c r="A94" s="32"/>
      <c r="B94" s="33"/>
      <c r="C94" s="32"/>
      <c r="D94" s="34"/>
      <c r="E94" s="87"/>
      <c r="F94" s="21"/>
      <c r="G94" s="51" t="s">
        <v>180</v>
      </c>
      <c r="H94" s="97">
        <f t="shared" si="37"/>
        <v>0</v>
      </c>
      <c r="I94" s="24" t="s">
        <v>181</v>
      </c>
      <c r="J94" s="98">
        <f>+M94+W94+AG94+AQ94</f>
        <v>0</v>
      </c>
      <c r="K94" s="26">
        <f t="shared" ref="K94:K121" si="39">+L94+V94+AF94+AP94</f>
        <v>4</v>
      </c>
      <c r="L94" s="27">
        <v>1</v>
      </c>
      <c r="M94" s="28">
        <f t="shared" si="38"/>
        <v>0</v>
      </c>
      <c r="N94" s="29"/>
      <c r="O94" s="29"/>
      <c r="P94" s="29"/>
      <c r="Q94" s="29"/>
      <c r="R94" s="29"/>
      <c r="S94" s="29"/>
      <c r="T94" s="29"/>
      <c r="U94" s="29"/>
      <c r="V94" s="29">
        <v>1</v>
      </c>
      <c r="W94" s="28">
        <f t="shared" si="34"/>
        <v>0</v>
      </c>
      <c r="X94" s="29"/>
      <c r="Y94" s="29"/>
      <c r="Z94" s="29"/>
      <c r="AA94" s="29"/>
      <c r="AB94" s="29"/>
      <c r="AC94" s="29"/>
      <c r="AD94" s="29"/>
      <c r="AE94" s="29"/>
      <c r="AF94" s="29">
        <v>1</v>
      </c>
      <c r="AG94" s="28">
        <f t="shared" si="32"/>
        <v>0</v>
      </c>
      <c r="AH94" s="29"/>
      <c r="AI94" s="29"/>
      <c r="AJ94" s="29"/>
      <c r="AK94" s="29"/>
      <c r="AL94" s="29"/>
      <c r="AM94" s="29"/>
      <c r="AN94" s="29"/>
      <c r="AO94" s="29"/>
      <c r="AP94" s="29">
        <v>1</v>
      </c>
      <c r="AQ94" s="28">
        <f>SUM(AR94:AY94)</f>
        <v>0</v>
      </c>
      <c r="AR94" s="30"/>
      <c r="AS94" s="30"/>
      <c r="AT94" s="30"/>
      <c r="AU94" s="29"/>
      <c r="AV94" s="29"/>
      <c r="AW94" s="30"/>
      <c r="AX94" s="30"/>
      <c r="AY94" s="29"/>
      <c r="AZ94" s="31" t="s">
        <v>167</v>
      </c>
    </row>
    <row r="95" spans="1:52" ht="36" customHeight="1" x14ac:dyDescent="0.2">
      <c r="A95" s="32"/>
      <c r="B95" s="33"/>
      <c r="C95" s="32"/>
      <c r="D95" s="34"/>
      <c r="E95" s="87"/>
      <c r="F95" s="21"/>
      <c r="G95" s="51" t="s">
        <v>182</v>
      </c>
      <c r="H95" s="97">
        <f t="shared" si="37"/>
        <v>5.6267834894095897E-2</v>
      </c>
      <c r="I95" s="24" t="s">
        <v>183</v>
      </c>
      <c r="J95" s="98">
        <f t="shared" si="31"/>
        <v>4200</v>
      </c>
      <c r="K95" s="26">
        <f t="shared" si="39"/>
        <v>120</v>
      </c>
      <c r="L95" s="27"/>
      <c r="M95" s="28">
        <f t="shared" si="38"/>
        <v>4200</v>
      </c>
      <c r="N95" s="29"/>
      <c r="O95" s="29"/>
      <c r="P95" s="29"/>
      <c r="Q95" s="29"/>
      <c r="R95" s="29"/>
      <c r="S95" s="29">
        <v>4200</v>
      </c>
      <c r="T95" s="29"/>
      <c r="U95" s="29"/>
      <c r="V95" s="29">
        <f>SUM(W95:AD95)</f>
        <v>0</v>
      </c>
      <c r="W95" s="28">
        <f t="shared" si="34"/>
        <v>0</v>
      </c>
      <c r="X95" s="29"/>
      <c r="Y95" s="29"/>
      <c r="Z95" s="29"/>
      <c r="AA95" s="29"/>
      <c r="AB95" s="29"/>
      <c r="AC95" s="29"/>
      <c r="AD95" s="29"/>
      <c r="AE95" s="29"/>
      <c r="AF95" s="29">
        <v>120</v>
      </c>
      <c r="AG95" s="28">
        <f t="shared" si="32"/>
        <v>0</v>
      </c>
      <c r="AH95" s="29"/>
      <c r="AI95" s="29"/>
      <c r="AJ95" s="29"/>
      <c r="AK95" s="29"/>
      <c r="AL95" s="29"/>
      <c r="AM95" s="29"/>
      <c r="AN95" s="29"/>
      <c r="AO95" s="29"/>
      <c r="AP95" s="29"/>
      <c r="AQ95" s="28">
        <f t="shared" ref="AQ95:AQ156" si="40">SUM(AR95:AY95)</f>
        <v>0</v>
      </c>
      <c r="AR95" s="30"/>
      <c r="AS95" s="30"/>
      <c r="AT95" s="30"/>
      <c r="AU95" s="29"/>
      <c r="AV95" s="29"/>
      <c r="AW95" s="30"/>
      <c r="AX95" s="30"/>
      <c r="AY95" s="29"/>
      <c r="AZ95" s="31" t="s">
        <v>167</v>
      </c>
    </row>
    <row r="96" spans="1:52" ht="80.25" customHeight="1" x14ac:dyDescent="0.2">
      <c r="A96" s="32"/>
      <c r="B96" s="33"/>
      <c r="C96" s="32"/>
      <c r="D96" s="34"/>
      <c r="E96" s="87"/>
      <c r="F96" s="21"/>
      <c r="G96" s="51" t="s">
        <v>184</v>
      </c>
      <c r="H96" s="47">
        <f t="shared" si="37"/>
        <v>0</v>
      </c>
      <c r="I96" s="24" t="s">
        <v>185</v>
      </c>
      <c r="J96" s="26">
        <f t="shared" si="31"/>
        <v>0</v>
      </c>
      <c r="K96" s="26">
        <f t="shared" si="39"/>
        <v>750</v>
      </c>
      <c r="L96" s="27">
        <v>185</v>
      </c>
      <c r="M96" s="28">
        <f t="shared" si="38"/>
        <v>0</v>
      </c>
      <c r="N96" s="29"/>
      <c r="O96" s="29"/>
      <c r="P96" s="29"/>
      <c r="Q96" s="29"/>
      <c r="R96" s="29"/>
      <c r="S96" s="29"/>
      <c r="T96" s="29"/>
      <c r="U96" s="29"/>
      <c r="V96" s="29">
        <v>185</v>
      </c>
      <c r="W96" s="28">
        <f t="shared" si="34"/>
        <v>0</v>
      </c>
      <c r="X96" s="29"/>
      <c r="Y96" s="29"/>
      <c r="Z96" s="29"/>
      <c r="AA96" s="29"/>
      <c r="AB96" s="29"/>
      <c r="AC96" s="29"/>
      <c r="AD96" s="29"/>
      <c r="AE96" s="29"/>
      <c r="AF96" s="29">
        <v>185</v>
      </c>
      <c r="AG96" s="28">
        <f t="shared" si="32"/>
        <v>0</v>
      </c>
      <c r="AH96" s="29"/>
      <c r="AI96" s="29"/>
      <c r="AJ96" s="29"/>
      <c r="AK96" s="29"/>
      <c r="AL96" s="29"/>
      <c r="AM96" s="29"/>
      <c r="AN96" s="29"/>
      <c r="AO96" s="29"/>
      <c r="AP96" s="29">
        <v>195</v>
      </c>
      <c r="AQ96" s="28">
        <f t="shared" si="40"/>
        <v>0</v>
      </c>
      <c r="AR96" s="30"/>
      <c r="AS96" s="30"/>
      <c r="AT96" s="30"/>
      <c r="AU96" s="29"/>
      <c r="AV96" s="29"/>
      <c r="AW96" s="30"/>
      <c r="AX96" s="30"/>
      <c r="AY96" s="29"/>
      <c r="AZ96" s="31" t="s">
        <v>186</v>
      </c>
    </row>
    <row r="97" spans="1:53" ht="60" x14ac:dyDescent="0.2">
      <c r="A97" s="32"/>
      <c r="B97" s="33"/>
      <c r="C97" s="32"/>
      <c r="D97" s="34"/>
      <c r="E97" s="87"/>
      <c r="F97" s="21"/>
      <c r="G97" s="51" t="s">
        <v>187</v>
      </c>
      <c r="H97" s="47">
        <f t="shared" si="37"/>
        <v>0</v>
      </c>
      <c r="I97" s="24" t="s">
        <v>188</v>
      </c>
      <c r="J97" s="26">
        <f t="shared" si="31"/>
        <v>0</v>
      </c>
      <c r="K97" s="26">
        <f t="shared" si="39"/>
        <v>4</v>
      </c>
      <c r="L97" s="27">
        <v>1</v>
      </c>
      <c r="M97" s="28">
        <f t="shared" si="38"/>
        <v>0</v>
      </c>
      <c r="N97" s="29"/>
      <c r="O97" s="29"/>
      <c r="P97" s="29"/>
      <c r="Q97" s="29"/>
      <c r="R97" s="29"/>
      <c r="S97" s="29"/>
      <c r="T97" s="29"/>
      <c r="U97" s="29"/>
      <c r="V97" s="29">
        <v>1</v>
      </c>
      <c r="W97" s="28">
        <f t="shared" si="34"/>
        <v>0</v>
      </c>
      <c r="X97" s="29"/>
      <c r="Y97" s="29"/>
      <c r="Z97" s="29"/>
      <c r="AA97" s="29"/>
      <c r="AB97" s="29"/>
      <c r="AC97" s="29"/>
      <c r="AD97" s="29"/>
      <c r="AE97" s="29"/>
      <c r="AF97" s="29">
        <v>1</v>
      </c>
      <c r="AG97" s="28">
        <f t="shared" si="32"/>
        <v>0</v>
      </c>
      <c r="AH97" s="29"/>
      <c r="AI97" s="29"/>
      <c r="AJ97" s="29"/>
      <c r="AK97" s="29"/>
      <c r="AL97" s="29"/>
      <c r="AM97" s="29"/>
      <c r="AN97" s="29"/>
      <c r="AO97" s="29"/>
      <c r="AP97" s="29">
        <v>1</v>
      </c>
      <c r="AQ97" s="28">
        <f t="shared" si="40"/>
        <v>0</v>
      </c>
      <c r="AR97" s="30"/>
      <c r="AS97" s="30"/>
      <c r="AT97" s="30"/>
      <c r="AU97" s="29"/>
      <c r="AV97" s="29"/>
      <c r="AW97" s="30"/>
      <c r="AX97" s="30"/>
      <c r="AY97" s="29"/>
      <c r="AZ97" s="31" t="s">
        <v>186</v>
      </c>
    </row>
    <row r="98" spans="1:53" ht="49.5" customHeight="1" x14ac:dyDescent="0.2">
      <c r="A98" s="32"/>
      <c r="B98" s="33"/>
      <c r="C98" s="32"/>
      <c r="D98" s="34"/>
      <c r="E98" s="87"/>
      <c r="F98" s="21"/>
      <c r="G98" s="51" t="s">
        <v>189</v>
      </c>
      <c r="H98" s="47">
        <f t="shared" si="37"/>
        <v>4.2870731347882586E-2</v>
      </c>
      <c r="I98" s="24" t="s">
        <v>190</v>
      </c>
      <c r="J98" s="26">
        <f t="shared" si="31"/>
        <v>3200</v>
      </c>
      <c r="K98" s="26">
        <f t="shared" si="39"/>
        <v>1</v>
      </c>
      <c r="L98" s="27"/>
      <c r="M98" s="28">
        <f t="shared" si="38"/>
        <v>3200</v>
      </c>
      <c r="N98" s="29"/>
      <c r="O98" s="29"/>
      <c r="P98" s="29"/>
      <c r="Q98" s="29"/>
      <c r="R98" s="29"/>
      <c r="S98" s="29">
        <v>3200</v>
      </c>
      <c r="T98" s="29"/>
      <c r="U98" s="29"/>
      <c r="V98" s="29">
        <v>1</v>
      </c>
      <c r="W98" s="28">
        <f t="shared" si="34"/>
        <v>0</v>
      </c>
      <c r="X98" s="29"/>
      <c r="Y98" s="29"/>
      <c r="Z98" s="29"/>
      <c r="AA98" s="29"/>
      <c r="AB98" s="29"/>
      <c r="AC98" s="29"/>
      <c r="AD98" s="29"/>
      <c r="AE98" s="29"/>
      <c r="AF98" s="29"/>
      <c r="AG98" s="28">
        <f t="shared" si="32"/>
        <v>0</v>
      </c>
      <c r="AH98" s="29"/>
      <c r="AI98" s="29"/>
      <c r="AJ98" s="29"/>
      <c r="AK98" s="29"/>
      <c r="AL98" s="29"/>
      <c r="AM98" s="29"/>
      <c r="AN98" s="29"/>
      <c r="AO98" s="29"/>
      <c r="AP98" s="29"/>
      <c r="AQ98" s="28">
        <f t="shared" si="40"/>
        <v>0</v>
      </c>
      <c r="AR98" s="30"/>
      <c r="AS98" s="30"/>
      <c r="AT98" s="30"/>
      <c r="AU98" s="29"/>
      <c r="AV98" s="29"/>
      <c r="AW98" s="30"/>
      <c r="AX98" s="30"/>
      <c r="AY98" s="29"/>
      <c r="AZ98" s="31" t="s">
        <v>186</v>
      </c>
    </row>
    <row r="99" spans="1:53" ht="57" customHeight="1" x14ac:dyDescent="0.2">
      <c r="A99" s="32"/>
      <c r="B99" s="33"/>
      <c r="C99" s="32"/>
      <c r="D99" s="34"/>
      <c r="E99" s="87"/>
      <c r="F99" s="21"/>
      <c r="G99" s="51" t="s">
        <v>191</v>
      </c>
      <c r="H99" s="97">
        <f t="shared" si="37"/>
        <v>0</v>
      </c>
      <c r="I99" s="24" t="s">
        <v>192</v>
      </c>
      <c r="J99" s="26">
        <f t="shared" si="31"/>
        <v>0</v>
      </c>
      <c r="K99" s="26">
        <f t="shared" si="39"/>
        <v>32000</v>
      </c>
      <c r="L99" s="27">
        <v>8000</v>
      </c>
      <c r="M99" s="28">
        <f t="shared" si="38"/>
        <v>0</v>
      </c>
      <c r="N99" s="29"/>
      <c r="O99" s="29"/>
      <c r="P99" s="29"/>
      <c r="Q99" s="29"/>
      <c r="R99" s="29"/>
      <c r="S99" s="29"/>
      <c r="T99" s="29"/>
      <c r="U99" s="29"/>
      <c r="V99" s="29">
        <v>8000</v>
      </c>
      <c r="W99" s="28">
        <f t="shared" si="34"/>
        <v>0</v>
      </c>
      <c r="X99" s="29"/>
      <c r="Y99" s="29"/>
      <c r="Z99" s="29"/>
      <c r="AA99" s="29"/>
      <c r="AB99" s="29"/>
      <c r="AC99" s="29"/>
      <c r="AD99" s="29"/>
      <c r="AE99" s="29"/>
      <c r="AF99" s="29">
        <v>8000</v>
      </c>
      <c r="AG99" s="28">
        <f t="shared" si="32"/>
        <v>0</v>
      </c>
      <c r="AH99" s="29"/>
      <c r="AI99" s="29"/>
      <c r="AJ99" s="29"/>
      <c r="AK99" s="29"/>
      <c r="AL99" s="29"/>
      <c r="AM99" s="29"/>
      <c r="AN99" s="29"/>
      <c r="AO99" s="29"/>
      <c r="AP99" s="29">
        <v>8000</v>
      </c>
      <c r="AQ99" s="28">
        <f t="shared" si="40"/>
        <v>0</v>
      </c>
      <c r="AR99" s="30"/>
      <c r="AS99" s="30"/>
      <c r="AT99" s="30"/>
      <c r="AU99" s="29"/>
      <c r="AV99" s="29"/>
      <c r="AW99" s="30"/>
      <c r="AX99" s="30"/>
      <c r="AY99" s="29"/>
      <c r="AZ99" s="31" t="s">
        <v>186</v>
      </c>
    </row>
    <row r="100" spans="1:53" ht="96" customHeight="1" x14ac:dyDescent="0.2">
      <c r="A100" s="32"/>
      <c r="B100" s="33"/>
      <c r="C100" s="32"/>
      <c r="D100" s="34"/>
      <c r="E100" s="87"/>
      <c r="F100" s="21"/>
      <c r="G100" s="51" t="s">
        <v>193</v>
      </c>
      <c r="H100" s="47">
        <f t="shared" si="37"/>
        <v>2.6794207092426616E-3</v>
      </c>
      <c r="I100" s="24" t="s">
        <v>194</v>
      </c>
      <c r="J100" s="26">
        <f t="shared" si="31"/>
        <v>200</v>
      </c>
      <c r="K100" s="26">
        <f t="shared" si="39"/>
        <v>4</v>
      </c>
      <c r="L100" s="27">
        <v>1</v>
      </c>
      <c r="M100" s="28">
        <f t="shared" si="38"/>
        <v>50</v>
      </c>
      <c r="N100" s="29">
        <v>50</v>
      </c>
      <c r="O100" s="29"/>
      <c r="P100" s="29"/>
      <c r="Q100" s="29"/>
      <c r="R100" s="29"/>
      <c r="S100" s="29"/>
      <c r="T100" s="29"/>
      <c r="U100" s="29"/>
      <c r="V100" s="29">
        <v>1</v>
      </c>
      <c r="W100" s="28">
        <f t="shared" si="34"/>
        <v>50</v>
      </c>
      <c r="X100" s="29">
        <v>50</v>
      </c>
      <c r="Y100" s="29"/>
      <c r="Z100" s="29"/>
      <c r="AA100" s="29"/>
      <c r="AB100" s="29"/>
      <c r="AC100" s="29"/>
      <c r="AD100" s="29"/>
      <c r="AE100" s="29"/>
      <c r="AF100" s="29">
        <v>1</v>
      </c>
      <c r="AG100" s="28">
        <f t="shared" si="32"/>
        <v>50</v>
      </c>
      <c r="AH100" s="29">
        <v>50</v>
      </c>
      <c r="AI100" s="29"/>
      <c r="AJ100" s="29"/>
      <c r="AK100" s="29"/>
      <c r="AL100" s="29"/>
      <c r="AM100" s="29"/>
      <c r="AN100" s="29"/>
      <c r="AO100" s="29"/>
      <c r="AP100" s="29">
        <v>1</v>
      </c>
      <c r="AQ100" s="28">
        <f t="shared" si="40"/>
        <v>50</v>
      </c>
      <c r="AR100" s="30">
        <v>50</v>
      </c>
      <c r="AS100" s="30"/>
      <c r="AT100" s="30"/>
      <c r="AU100" s="29"/>
      <c r="AV100" s="29"/>
      <c r="AW100" s="30"/>
      <c r="AX100" s="30"/>
      <c r="AY100" s="29"/>
      <c r="AZ100" s="31" t="s">
        <v>94</v>
      </c>
    </row>
    <row r="101" spans="1:53" ht="66.75" customHeight="1" x14ac:dyDescent="0.2">
      <c r="A101" s="32"/>
      <c r="B101" s="33"/>
      <c r="C101" s="32"/>
      <c r="D101" s="34"/>
      <c r="E101" s="87"/>
      <c r="F101" s="21"/>
      <c r="G101" s="66" t="s">
        <v>195</v>
      </c>
      <c r="H101" s="23">
        <f t="shared" si="37"/>
        <v>5.3588414184853238E-2</v>
      </c>
      <c r="I101" s="24" t="s">
        <v>196</v>
      </c>
      <c r="J101" s="93">
        <f t="shared" si="31"/>
        <v>4000.0000000000005</v>
      </c>
      <c r="K101" s="26">
        <v>70</v>
      </c>
      <c r="L101" s="27">
        <v>15</v>
      </c>
      <c r="M101" s="28">
        <v>857.14285714285722</v>
      </c>
      <c r="N101" s="29"/>
      <c r="O101" s="29"/>
      <c r="P101" s="29"/>
      <c r="Q101" s="29"/>
      <c r="R101" s="29"/>
      <c r="S101" s="99">
        <v>857.14285714285722</v>
      </c>
      <c r="T101" s="29"/>
      <c r="U101" s="29"/>
      <c r="V101" s="29">
        <v>28</v>
      </c>
      <c r="W101" s="28">
        <v>1600</v>
      </c>
      <c r="X101" s="29"/>
      <c r="Y101" s="29"/>
      <c r="Z101" s="29"/>
      <c r="AA101" s="29"/>
      <c r="AB101" s="29"/>
      <c r="AC101" s="29">
        <v>1600</v>
      </c>
      <c r="AD101" s="29"/>
      <c r="AE101" s="29"/>
      <c r="AF101" s="29">
        <v>17</v>
      </c>
      <c r="AG101" s="28">
        <v>971.42857142857144</v>
      </c>
      <c r="AH101" s="29"/>
      <c r="AI101" s="29"/>
      <c r="AJ101" s="29"/>
      <c r="AK101" s="29"/>
      <c r="AL101" s="29"/>
      <c r="AM101" s="29">
        <v>971.42857142857144</v>
      </c>
      <c r="AN101" s="29"/>
      <c r="AO101" s="29"/>
      <c r="AP101" s="29">
        <v>10</v>
      </c>
      <c r="AQ101" s="28">
        <v>571.42857142857144</v>
      </c>
      <c r="AR101" s="30"/>
      <c r="AS101" s="30"/>
      <c r="AT101" s="30"/>
      <c r="AU101" s="29"/>
      <c r="AV101" s="29"/>
      <c r="AW101" s="30">
        <v>571.42857142857144</v>
      </c>
      <c r="AX101" s="30"/>
      <c r="AY101" s="29"/>
      <c r="AZ101" s="31" t="s">
        <v>94</v>
      </c>
    </row>
    <row r="102" spans="1:53" ht="89.25" customHeight="1" x14ac:dyDescent="0.2">
      <c r="A102" s="32"/>
      <c r="B102" s="33"/>
      <c r="C102" s="32"/>
      <c r="D102" s="34"/>
      <c r="E102" s="87"/>
      <c r="F102" s="21"/>
      <c r="G102" s="67"/>
      <c r="H102" s="36"/>
      <c r="I102" s="24" t="s">
        <v>197</v>
      </c>
      <c r="J102" s="94"/>
      <c r="K102" s="26">
        <f t="shared" si="39"/>
        <v>0</v>
      </c>
      <c r="L102" s="27"/>
      <c r="M102" s="28">
        <f t="shared" ref="M102:M107" si="41">SUM(N102:U102)</f>
        <v>0</v>
      </c>
      <c r="N102" s="29"/>
      <c r="O102" s="29"/>
      <c r="P102" s="29"/>
      <c r="Q102" s="29"/>
      <c r="R102" s="29"/>
      <c r="S102" s="29"/>
      <c r="T102" s="29"/>
      <c r="U102" s="29"/>
      <c r="V102" s="29">
        <f>SUM(W102:AD102)</f>
        <v>0</v>
      </c>
      <c r="W102" s="28">
        <f t="shared" si="34"/>
        <v>0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8">
        <f t="shared" si="32"/>
        <v>0</v>
      </c>
      <c r="AH102" s="29"/>
      <c r="AI102" s="29"/>
      <c r="AJ102" s="29"/>
      <c r="AK102" s="29"/>
      <c r="AL102" s="29"/>
      <c r="AM102" s="29"/>
      <c r="AN102" s="29"/>
      <c r="AO102" s="29"/>
      <c r="AP102" s="29"/>
      <c r="AQ102" s="28">
        <f t="shared" si="40"/>
        <v>0</v>
      </c>
      <c r="AR102" s="30"/>
      <c r="AS102" s="30"/>
      <c r="AT102" s="30"/>
      <c r="AU102" s="29"/>
      <c r="AV102" s="29"/>
      <c r="AW102" s="30"/>
      <c r="AX102" s="30"/>
      <c r="AY102" s="29"/>
      <c r="AZ102" s="30"/>
    </row>
    <row r="103" spans="1:53" ht="96" x14ac:dyDescent="0.2">
      <c r="A103" s="32"/>
      <c r="B103" s="33"/>
      <c r="C103" s="32"/>
      <c r="D103" s="34"/>
      <c r="E103" s="87"/>
      <c r="F103" s="21"/>
      <c r="G103" s="51" t="s">
        <v>198</v>
      </c>
      <c r="H103" s="47">
        <f t="shared" ref="H103:H108" si="42">+J103/$J$109</f>
        <v>8.0382621277279853E-3</v>
      </c>
      <c r="I103" s="24" t="s">
        <v>199</v>
      </c>
      <c r="J103" s="26">
        <f t="shared" si="31"/>
        <v>600</v>
      </c>
      <c r="K103" s="26">
        <f t="shared" si="39"/>
        <v>5</v>
      </c>
      <c r="L103" s="27">
        <v>1</v>
      </c>
      <c r="M103" s="28">
        <f t="shared" si="41"/>
        <v>120</v>
      </c>
      <c r="N103" s="29">
        <v>120</v>
      </c>
      <c r="O103" s="29"/>
      <c r="P103" s="29"/>
      <c r="Q103" s="29"/>
      <c r="R103" s="29"/>
      <c r="S103" s="29"/>
      <c r="T103" s="29"/>
      <c r="U103" s="29"/>
      <c r="V103" s="29">
        <v>1</v>
      </c>
      <c r="W103" s="28">
        <f t="shared" si="34"/>
        <v>120</v>
      </c>
      <c r="X103" s="29">
        <v>120</v>
      </c>
      <c r="Y103" s="29"/>
      <c r="Z103" s="29"/>
      <c r="AA103" s="29"/>
      <c r="AB103" s="29"/>
      <c r="AC103" s="29"/>
      <c r="AD103" s="29"/>
      <c r="AE103" s="29"/>
      <c r="AF103" s="29">
        <v>1</v>
      </c>
      <c r="AG103" s="28">
        <f t="shared" si="32"/>
        <v>120</v>
      </c>
      <c r="AH103" s="29">
        <v>120</v>
      </c>
      <c r="AI103" s="29"/>
      <c r="AJ103" s="29"/>
      <c r="AK103" s="29"/>
      <c r="AL103" s="29"/>
      <c r="AM103" s="29"/>
      <c r="AN103" s="29"/>
      <c r="AO103" s="29"/>
      <c r="AP103" s="29">
        <v>2</v>
      </c>
      <c r="AQ103" s="28">
        <f t="shared" si="40"/>
        <v>240</v>
      </c>
      <c r="AR103" s="30">
        <v>240</v>
      </c>
      <c r="AS103" s="30"/>
      <c r="AT103" s="30"/>
      <c r="AU103" s="29"/>
      <c r="AV103" s="29"/>
      <c r="AW103" s="30"/>
      <c r="AX103" s="30"/>
      <c r="AY103" s="29"/>
      <c r="AZ103" s="31" t="s">
        <v>167</v>
      </c>
    </row>
    <row r="104" spans="1:53" s="108" customFormat="1" ht="48" x14ac:dyDescent="0.2">
      <c r="A104" s="32"/>
      <c r="B104" s="33"/>
      <c r="C104" s="32"/>
      <c r="D104" s="34"/>
      <c r="E104" s="87"/>
      <c r="F104" s="21"/>
      <c r="G104" s="100" t="s">
        <v>200</v>
      </c>
      <c r="H104" s="101">
        <f t="shared" si="42"/>
        <v>5.3588414184853233E-3</v>
      </c>
      <c r="I104" s="100" t="s">
        <v>201</v>
      </c>
      <c r="J104" s="102">
        <f t="shared" si="31"/>
        <v>400</v>
      </c>
      <c r="K104" s="102">
        <f t="shared" si="39"/>
        <v>4</v>
      </c>
      <c r="L104" s="103">
        <v>1</v>
      </c>
      <c r="M104" s="104">
        <f t="shared" si="41"/>
        <v>100</v>
      </c>
      <c r="N104" s="105">
        <v>100</v>
      </c>
      <c r="O104" s="105"/>
      <c r="P104" s="105"/>
      <c r="Q104" s="105"/>
      <c r="R104" s="105"/>
      <c r="S104" s="105"/>
      <c r="T104" s="105"/>
      <c r="U104" s="105"/>
      <c r="V104" s="105">
        <v>1</v>
      </c>
      <c r="W104" s="104">
        <v>100</v>
      </c>
      <c r="X104" s="105">
        <v>100</v>
      </c>
      <c r="Y104" s="105"/>
      <c r="Z104" s="105"/>
      <c r="AA104" s="105"/>
      <c r="AB104" s="105"/>
      <c r="AC104" s="105"/>
      <c r="AD104" s="105"/>
      <c r="AE104" s="105"/>
      <c r="AF104" s="105">
        <v>1</v>
      </c>
      <c r="AG104" s="104">
        <f t="shared" si="32"/>
        <v>100</v>
      </c>
      <c r="AH104" s="105">
        <v>100</v>
      </c>
      <c r="AI104" s="105"/>
      <c r="AJ104" s="105"/>
      <c r="AK104" s="105"/>
      <c r="AL104" s="105"/>
      <c r="AM104" s="105"/>
      <c r="AN104" s="105"/>
      <c r="AO104" s="105"/>
      <c r="AP104" s="105">
        <v>1</v>
      </c>
      <c r="AQ104" s="104">
        <f t="shared" si="40"/>
        <v>100</v>
      </c>
      <c r="AR104" s="106">
        <v>100</v>
      </c>
      <c r="AS104" s="106"/>
      <c r="AT104" s="106"/>
      <c r="AU104" s="105"/>
      <c r="AV104" s="105"/>
      <c r="AW104" s="106"/>
      <c r="AX104" s="106"/>
      <c r="AY104" s="105"/>
      <c r="AZ104" s="107" t="s">
        <v>167</v>
      </c>
    </row>
    <row r="105" spans="1:53" ht="53.25" customHeight="1" x14ac:dyDescent="0.2">
      <c r="A105" s="32"/>
      <c r="B105" s="33"/>
      <c r="C105" s="32"/>
      <c r="D105" s="34"/>
      <c r="E105" s="87"/>
      <c r="F105" s="21"/>
      <c r="G105" s="51" t="s">
        <v>202</v>
      </c>
      <c r="H105" s="47">
        <f t="shared" si="42"/>
        <v>0</v>
      </c>
      <c r="I105" s="24" t="s">
        <v>203</v>
      </c>
      <c r="J105" s="26">
        <f t="shared" si="31"/>
        <v>0</v>
      </c>
      <c r="K105" s="26">
        <f t="shared" si="39"/>
        <v>4</v>
      </c>
      <c r="L105" s="27">
        <v>1</v>
      </c>
      <c r="M105" s="28">
        <f t="shared" si="41"/>
        <v>0</v>
      </c>
      <c r="N105" s="29"/>
      <c r="O105" s="29"/>
      <c r="P105" s="29"/>
      <c r="Q105" s="29"/>
      <c r="R105" s="29"/>
      <c r="S105" s="29"/>
      <c r="T105" s="29"/>
      <c r="U105" s="29"/>
      <c r="V105" s="29">
        <v>1</v>
      </c>
      <c r="W105" s="28">
        <f t="shared" si="34"/>
        <v>0</v>
      </c>
      <c r="X105" s="29"/>
      <c r="Y105" s="29"/>
      <c r="Z105" s="29"/>
      <c r="AA105" s="29"/>
      <c r="AB105" s="29"/>
      <c r="AC105" s="29"/>
      <c r="AD105" s="29"/>
      <c r="AE105" s="29"/>
      <c r="AF105" s="29">
        <v>1</v>
      </c>
      <c r="AG105" s="28">
        <f t="shared" si="32"/>
        <v>0</v>
      </c>
      <c r="AH105" s="29"/>
      <c r="AI105" s="29"/>
      <c r="AJ105" s="29"/>
      <c r="AK105" s="29"/>
      <c r="AL105" s="29"/>
      <c r="AM105" s="29"/>
      <c r="AN105" s="29"/>
      <c r="AO105" s="29"/>
      <c r="AP105" s="29">
        <v>1</v>
      </c>
      <c r="AQ105" s="28">
        <f t="shared" si="40"/>
        <v>0</v>
      </c>
      <c r="AR105" s="30"/>
      <c r="AS105" s="30"/>
      <c r="AT105" s="30"/>
      <c r="AU105" s="29"/>
      <c r="AV105" s="29"/>
      <c r="AW105" s="30"/>
      <c r="AX105" s="30"/>
      <c r="AY105" s="29"/>
      <c r="AZ105" s="31" t="s">
        <v>167</v>
      </c>
    </row>
    <row r="106" spans="1:53" ht="25.5" customHeight="1" x14ac:dyDescent="0.2">
      <c r="A106" s="32"/>
      <c r="B106" s="33"/>
      <c r="C106" s="32"/>
      <c r="D106" s="34"/>
      <c r="E106" s="87"/>
      <c r="F106" s="21"/>
      <c r="G106" s="79" t="s">
        <v>204</v>
      </c>
      <c r="H106" s="47">
        <f t="shared" si="42"/>
        <v>1.0717682836970647E-2</v>
      </c>
      <c r="I106" s="84" t="s">
        <v>205</v>
      </c>
      <c r="J106" s="109">
        <f t="shared" si="31"/>
        <v>800</v>
      </c>
      <c r="K106" s="26">
        <f t="shared" si="39"/>
        <v>1</v>
      </c>
      <c r="L106" s="110"/>
      <c r="M106" s="28">
        <f t="shared" si="41"/>
        <v>0</v>
      </c>
      <c r="N106" s="29"/>
      <c r="O106" s="29"/>
      <c r="P106" s="29"/>
      <c r="Q106" s="29"/>
      <c r="R106" s="29"/>
      <c r="S106" s="29"/>
      <c r="T106" s="29"/>
      <c r="U106" s="29"/>
      <c r="V106" s="29">
        <f>SUM(W106:AD106)</f>
        <v>0</v>
      </c>
      <c r="W106" s="28">
        <f t="shared" si="34"/>
        <v>0</v>
      </c>
      <c r="X106" s="29"/>
      <c r="Y106" s="29"/>
      <c r="Z106" s="29"/>
      <c r="AA106" s="29"/>
      <c r="AB106" s="29"/>
      <c r="AC106" s="29"/>
      <c r="AD106" s="29"/>
      <c r="AE106" s="29"/>
      <c r="AF106" s="111">
        <v>1</v>
      </c>
      <c r="AG106" s="28">
        <f t="shared" si="32"/>
        <v>800</v>
      </c>
      <c r="AH106" s="29"/>
      <c r="AI106" s="29"/>
      <c r="AJ106" s="111">
        <v>800</v>
      </c>
      <c r="AK106" s="29"/>
      <c r="AL106" s="29"/>
      <c r="AM106" s="29"/>
      <c r="AN106" s="29"/>
      <c r="AO106" s="29"/>
      <c r="AP106" s="29"/>
      <c r="AQ106" s="28">
        <f t="shared" si="40"/>
        <v>0</v>
      </c>
      <c r="AR106" s="30"/>
      <c r="AS106" s="30"/>
      <c r="AT106" s="30"/>
      <c r="AU106" s="29"/>
      <c r="AV106" s="29"/>
      <c r="AW106" s="30"/>
      <c r="AX106" s="30"/>
      <c r="AY106" s="29"/>
      <c r="AZ106" s="31" t="s">
        <v>167</v>
      </c>
    </row>
    <row r="107" spans="1:53" ht="36" x14ac:dyDescent="0.2">
      <c r="A107" s="32"/>
      <c r="B107" s="33"/>
      <c r="C107" s="32"/>
      <c r="D107" s="34"/>
      <c r="E107" s="87"/>
      <c r="F107" s="21"/>
      <c r="G107" s="51" t="s">
        <v>206</v>
      </c>
      <c r="H107" s="47">
        <f t="shared" si="42"/>
        <v>5.3588414184853238E-2</v>
      </c>
      <c r="I107" s="24" t="s">
        <v>207</v>
      </c>
      <c r="J107" s="26">
        <f t="shared" si="31"/>
        <v>4000</v>
      </c>
      <c r="K107" s="26">
        <f>+L107+V107+AF107+AP107</f>
        <v>468</v>
      </c>
      <c r="L107" s="27">
        <v>117</v>
      </c>
      <c r="M107" s="28">
        <f t="shared" si="41"/>
        <v>1000</v>
      </c>
      <c r="N107" s="29"/>
      <c r="O107" s="29"/>
      <c r="P107" s="29">
        <v>1000</v>
      </c>
      <c r="Q107" s="29"/>
      <c r="R107" s="29"/>
      <c r="S107" s="29"/>
      <c r="T107" s="29"/>
      <c r="U107" s="29"/>
      <c r="V107" s="29">
        <v>117</v>
      </c>
      <c r="W107" s="28">
        <f>SUM(X107:AE107)</f>
        <v>1000</v>
      </c>
      <c r="X107" s="29"/>
      <c r="Y107" s="29"/>
      <c r="Z107" s="29">
        <v>1000</v>
      </c>
      <c r="AA107" s="29"/>
      <c r="AB107" s="29"/>
      <c r="AC107" s="29"/>
      <c r="AD107" s="29"/>
      <c r="AE107" s="29"/>
      <c r="AF107" s="29">
        <v>117</v>
      </c>
      <c r="AG107" s="28">
        <f>SUM(AH107:AO107)</f>
        <v>1000</v>
      </c>
      <c r="AH107" s="29"/>
      <c r="AI107" s="29"/>
      <c r="AJ107" s="29">
        <v>1000</v>
      </c>
      <c r="AK107" s="29"/>
      <c r="AL107" s="29"/>
      <c r="AM107" s="29"/>
      <c r="AN107" s="29"/>
      <c r="AO107" s="29"/>
      <c r="AP107" s="29">
        <v>117</v>
      </c>
      <c r="AQ107" s="28">
        <f t="shared" si="40"/>
        <v>1000</v>
      </c>
      <c r="AR107" s="30"/>
      <c r="AS107" s="30"/>
      <c r="AT107" s="30">
        <v>1000</v>
      </c>
      <c r="AU107" s="29"/>
      <c r="AV107" s="29"/>
      <c r="AW107" s="30"/>
      <c r="AX107" s="30"/>
      <c r="AY107" s="29"/>
      <c r="AZ107" s="31" t="s">
        <v>167</v>
      </c>
    </row>
    <row r="108" spans="1:53" ht="60" x14ac:dyDescent="0.2">
      <c r="A108" s="32"/>
      <c r="B108" s="33"/>
      <c r="C108" s="39"/>
      <c r="D108" s="50"/>
      <c r="E108" s="112"/>
      <c r="F108" s="21"/>
      <c r="G108" s="51" t="s">
        <v>208</v>
      </c>
      <c r="H108" s="47">
        <f t="shared" si="42"/>
        <v>0</v>
      </c>
      <c r="I108" s="24" t="s">
        <v>209</v>
      </c>
      <c r="J108" s="26">
        <f>+M108+W108+AG108+AQ108</f>
        <v>0</v>
      </c>
      <c r="K108" s="26">
        <f>+L108+V108+AF108+AP108</f>
        <v>184</v>
      </c>
      <c r="L108" s="27">
        <v>46</v>
      </c>
      <c r="M108" s="28"/>
      <c r="N108" s="29"/>
      <c r="O108" s="29"/>
      <c r="P108" s="29">
        <v>500</v>
      </c>
      <c r="Q108" s="29"/>
      <c r="R108" s="29"/>
      <c r="S108" s="29"/>
      <c r="T108" s="29"/>
      <c r="U108" s="29"/>
      <c r="V108" s="29">
        <v>46</v>
      </c>
      <c r="W108" s="28"/>
      <c r="X108" s="29"/>
      <c r="Y108" s="29"/>
      <c r="Z108" s="29">
        <v>500</v>
      </c>
      <c r="AA108" s="29"/>
      <c r="AB108" s="29"/>
      <c r="AC108" s="29"/>
      <c r="AD108" s="29"/>
      <c r="AE108" s="29"/>
      <c r="AF108" s="29">
        <v>46</v>
      </c>
      <c r="AG108" s="28"/>
      <c r="AH108" s="29"/>
      <c r="AI108" s="29"/>
      <c r="AJ108" s="29">
        <v>500</v>
      </c>
      <c r="AK108" s="29"/>
      <c r="AL108" s="29"/>
      <c r="AM108" s="29"/>
      <c r="AN108" s="29"/>
      <c r="AO108" s="29"/>
      <c r="AP108" s="29">
        <v>46</v>
      </c>
      <c r="AQ108" s="28"/>
      <c r="AR108" s="30"/>
      <c r="AS108" s="30"/>
      <c r="AT108" s="30">
        <v>500</v>
      </c>
      <c r="AU108" s="29"/>
      <c r="AV108" s="29"/>
      <c r="AW108" s="30"/>
      <c r="AX108" s="30"/>
      <c r="AY108" s="29"/>
      <c r="AZ108" s="31" t="s">
        <v>167</v>
      </c>
    </row>
    <row r="109" spans="1:53" ht="12.75" customHeight="1" x14ac:dyDescent="0.2">
      <c r="A109" s="32"/>
      <c r="B109" s="33"/>
      <c r="C109" s="54" t="s">
        <v>67</v>
      </c>
      <c r="D109" s="55"/>
      <c r="E109" s="56" t="s">
        <v>43</v>
      </c>
      <c r="F109" s="85">
        <f>SUM(F78:F107)</f>
        <v>1</v>
      </c>
      <c r="G109" s="24"/>
      <c r="H109" s="113">
        <f>SUM(H78:H107)</f>
        <v>1</v>
      </c>
      <c r="I109" s="45"/>
      <c r="J109" s="26">
        <f>SUM(J78:J108)</f>
        <v>74643</v>
      </c>
      <c r="K109" s="26">
        <f>SUM(K78:K107)</f>
        <v>140651.4</v>
      </c>
      <c r="L109" s="58">
        <f>SUM(L78:L107)</f>
        <v>37144.199999999997</v>
      </c>
      <c r="M109" s="26">
        <f>SUM(M78:M107)</f>
        <v>33283.542857142864</v>
      </c>
      <c r="N109" s="26">
        <f>SUM(N78:N107)</f>
        <v>420.8</v>
      </c>
      <c r="O109" s="26"/>
      <c r="P109" s="26">
        <f t="shared" ref="P109:U109" si="43">SUM(P78:P107)</f>
        <v>6093.2</v>
      </c>
      <c r="Q109" s="26">
        <f t="shared" si="43"/>
        <v>59.4</v>
      </c>
      <c r="R109" s="26">
        <f t="shared" si="43"/>
        <v>0</v>
      </c>
      <c r="S109" s="26" t="e">
        <f t="shared" si="43"/>
        <v>#REF!</v>
      </c>
      <c r="T109" s="26">
        <f t="shared" si="43"/>
        <v>0</v>
      </c>
      <c r="U109" s="26">
        <f t="shared" si="43"/>
        <v>0</v>
      </c>
      <c r="V109" s="26">
        <f>SUM(V78:V108)</f>
        <v>35179</v>
      </c>
      <c r="W109" s="26">
        <f>SUM(W78:W107)</f>
        <v>16895</v>
      </c>
      <c r="X109" s="26">
        <f>SUM(X78:X107)</f>
        <v>395</v>
      </c>
      <c r="Y109" s="26"/>
      <c r="Z109" s="26">
        <f t="shared" ref="Z109:AH109" si="44">SUM(Z78:Z107)</f>
        <v>4893.2</v>
      </c>
      <c r="AA109" s="26">
        <f t="shared" si="44"/>
        <v>0</v>
      </c>
      <c r="AB109" s="26">
        <f t="shared" si="44"/>
        <v>0</v>
      </c>
      <c r="AC109" s="26">
        <f t="shared" si="44"/>
        <v>11200</v>
      </c>
      <c r="AD109" s="26">
        <f t="shared" si="44"/>
        <v>0</v>
      </c>
      <c r="AE109" s="26">
        <f t="shared" si="44"/>
        <v>0</v>
      </c>
      <c r="AF109" s="26">
        <f t="shared" si="44"/>
        <v>35255.199999999997</v>
      </c>
      <c r="AG109" s="26">
        <f t="shared" si="44"/>
        <v>13659.628571428571</v>
      </c>
      <c r="AH109" s="26">
        <f t="shared" si="44"/>
        <v>395</v>
      </c>
      <c r="AI109" s="26"/>
      <c r="AJ109" s="26">
        <f t="shared" ref="AJ109:AO109" si="45">SUM(AJ78:AJ107)</f>
        <v>5693.2</v>
      </c>
      <c r="AK109" s="26">
        <f t="shared" si="45"/>
        <v>0</v>
      </c>
      <c r="AL109" s="26">
        <f t="shared" si="45"/>
        <v>0</v>
      </c>
      <c r="AM109" s="26">
        <f t="shared" si="45"/>
        <v>10571.428571428571</v>
      </c>
      <c r="AN109" s="26">
        <f t="shared" si="45"/>
        <v>0</v>
      </c>
      <c r="AO109" s="26">
        <f t="shared" si="45"/>
        <v>0</v>
      </c>
      <c r="AP109" s="26">
        <f>SUM(AP78:AP108)</f>
        <v>33165</v>
      </c>
      <c r="AQ109" s="26">
        <f>SUM(AQ78:AQ107)</f>
        <v>12579.628571428571</v>
      </c>
      <c r="AR109" s="26">
        <f>SUM(AR78:AR107)</f>
        <v>515</v>
      </c>
      <c r="AS109" s="26"/>
      <c r="AT109" s="26">
        <f t="shared" ref="AT109:AY109" si="46">SUM(AT78:AT107)</f>
        <v>1893.2</v>
      </c>
      <c r="AU109" s="26">
        <f t="shared" si="46"/>
        <v>0</v>
      </c>
      <c r="AV109" s="26">
        <f t="shared" si="46"/>
        <v>0</v>
      </c>
      <c r="AW109" s="26">
        <f t="shared" si="46"/>
        <v>10171.428571428571</v>
      </c>
      <c r="AX109" s="26">
        <f t="shared" si="46"/>
        <v>0</v>
      </c>
      <c r="AY109" s="25">
        <f t="shared" si="46"/>
        <v>0</v>
      </c>
      <c r="AZ109" s="25" t="e">
        <f>SUM(AZ78:AZ108)</f>
        <v>#VALUE!</v>
      </c>
      <c r="BA109" s="28"/>
    </row>
    <row r="110" spans="1:53" s="116" customFormat="1" ht="48" customHeight="1" x14ac:dyDescent="0.25">
      <c r="A110" s="32"/>
      <c r="B110" s="33"/>
      <c r="C110" s="18" t="s">
        <v>210</v>
      </c>
      <c r="D110" s="20">
        <f>+J146/J235</f>
        <v>0.11268495507931575</v>
      </c>
      <c r="E110" s="114" t="s">
        <v>211</v>
      </c>
      <c r="F110" s="115">
        <f>+J146/J146</f>
        <v>1</v>
      </c>
      <c r="G110" s="24" t="s">
        <v>212</v>
      </c>
      <c r="H110" s="52">
        <f>+J110/$J$146</f>
        <v>0.24015521315461832</v>
      </c>
      <c r="I110" s="24" t="s">
        <v>213</v>
      </c>
      <c r="J110" s="26">
        <f t="shared" si="31"/>
        <v>12860</v>
      </c>
      <c r="K110" s="26">
        <f>+L110+V110+AF110+AP110</f>
        <v>6000</v>
      </c>
      <c r="L110" s="27">
        <v>1500</v>
      </c>
      <c r="M110" s="28">
        <f>SUM(N110:U110)</f>
        <v>2820</v>
      </c>
      <c r="N110" s="29"/>
      <c r="O110" s="29"/>
      <c r="P110" s="29">
        <v>2820</v>
      </c>
      <c r="Q110" s="29"/>
      <c r="R110" s="29"/>
      <c r="S110" s="29"/>
      <c r="T110" s="29"/>
      <c r="U110" s="29"/>
      <c r="V110" s="29">
        <v>1500</v>
      </c>
      <c r="W110" s="28">
        <f>SUM(X110:AE110)</f>
        <v>2990</v>
      </c>
      <c r="X110" s="29"/>
      <c r="Y110" s="29"/>
      <c r="Z110" s="29">
        <v>2990</v>
      </c>
      <c r="AA110" s="29"/>
      <c r="AB110" s="29"/>
      <c r="AC110" s="29"/>
      <c r="AD110" s="29"/>
      <c r="AE110" s="29"/>
      <c r="AF110" s="29">
        <v>1500</v>
      </c>
      <c r="AG110" s="28">
        <f>SUM(AH110:AO110)</f>
        <v>3110</v>
      </c>
      <c r="AH110" s="29"/>
      <c r="AI110" s="29"/>
      <c r="AJ110" s="29">
        <v>3110</v>
      </c>
      <c r="AK110" s="29"/>
      <c r="AL110" s="29"/>
      <c r="AM110" s="29"/>
      <c r="AN110" s="29"/>
      <c r="AO110" s="29"/>
      <c r="AP110" s="29">
        <v>1500</v>
      </c>
      <c r="AQ110" s="28">
        <v>3940</v>
      </c>
      <c r="AR110" s="30"/>
      <c r="AS110" s="30"/>
      <c r="AT110" s="30">
        <v>3940</v>
      </c>
      <c r="AU110" s="29"/>
      <c r="AV110" s="29"/>
      <c r="AW110" s="30"/>
      <c r="AX110" s="30"/>
      <c r="AY110" s="29"/>
      <c r="AZ110" s="37" t="s">
        <v>214</v>
      </c>
    </row>
    <row r="111" spans="1:53" s="116" customFormat="1" ht="72" x14ac:dyDescent="0.25">
      <c r="A111" s="32"/>
      <c r="B111" s="33"/>
      <c r="C111" s="32"/>
      <c r="D111" s="34"/>
      <c r="E111" s="18" t="s">
        <v>215</v>
      </c>
      <c r="F111" s="117"/>
      <c r="G111" s="51" t="s">
        <v>216</v>
      </c>
      <c r="H111" s="52">
        <f>+J111/$J$146</f>
        <v>4.6686472230680082E-3</v>
      </c>
      <c r="I111" s="24" t="s">
        <v>217</v>
      </c>
      <c r="J111" s="93">
        <f t="shared" si="31"/>
        <v>250</v>
      </c>
      <c r="K111" s="26">
        <f t="shared" ref="K111:K145" si="47">+L111+V111+AF111+AP111</f>
        <v>224</v>
      </c>
      <c r="L111" s="27">
        <v>56</v>
      </c>
      <c r="M111" s="118"/>
      <c r="N111" s="29"/>
      <c r="O111" s="29"/>
      <c r="P111" s="119">
        <v>235</v>
      </c>
      <c r="Q111" s="29"/>
      <c r="R111" s="29"/>
      <c r="S111" s="29"/>
      <c r="T111" s="29"/>
      <c r="U111" s="29"/>
      <c r="V111" s="29">
        <v>56</v>
      </c>
      <c r="W111" s="28"/>
      <c r="X111" s="29"/>
      <c r="Y111" s="29"/>
      <c r="Z111" s="119">
        <v>250</v>
      </c>
      <c r="AA111" s="29"/>
      <c r="AB111" s="29"/>
      <c r="AC111" s="29"/>
      <c r="AD111" s="29"/>
      <c r="AE111" s="29"/>
      <c r="AF111" s="29">
        <v>56</v>
      </c>
      <c r="AG111" s="28">
        <f>SUM(AH111:AO111)</f>
        <v>250</v>
      </c>
      <c r="AH111" s="29"/>
      <c r="AI111" s="29"/>
      <c r="AJ111" s="120">
        <v>250</v>
      </c>
      <c r="AK111" s="29"/>
      <c r="AL111" s="29"/>
      <c r="AM111" s="29"/>
      <c r="AN111" s="29"/>
      <c r="AO111" s="29"/>
      <c r="AP111" s="29">
        <v>56</v>
      </c>
      <c r="AQ111" s="28"/>
      <c r="AR111" s="30"/>
      <c r="AS111" s="30"/>
      <c r="AT111" s="120">
        <v>250</v>
      </c>
      <c r="AU111" s="29"/>
      <c r="AV111" s="29"/>
      <c r="AW111" s="30"/>
      <c r="AX111" s="30"/>
      <c r="AY111" s="29"/>
      <c r="AZ111" s="37" t="s">
        <v>214</v>
      </c>
    </row>
    <row r="112" spans="1:53" s="116" customFormat="1" ht="36" x14ac:dyDescent="0.25">
      <c r="A112" s="32"/>
      <c r="B112" s="33"/>
      <c r="C112" s="32"/>
      <c r="D112" s="34"/>
      <c r="E112" s="32"/>
      <c r="F112" s="117"/>
      <c r="G112" s="51" t="s">
        <v>218</v>
      </c>
      <c r="H112" s="52">
        <f>+J112/$J$146</f>
        <v>0</v>
      </c>
      <c r="I112" s="24" t="s">
        <v>219</v>
      </c>
      <c r="J112" s="121"/>
      <c r="K112" s="26">
        <f t="shared" si="47"/>
        <v>500</v>
      </c>
      <c r="L112" s="27">
        <v>125</v>
      </c>
      <c r="M112" s="122"/>
      <c r="N112" s="29"/>
      <c r="O112" s="29"/>
      <c r="P112" s="123"/>
      <c r="Q112" s="29"/>
      <c r="R112" s="29"/>
      <c r="S112" s="29"/>
      <c r="T112" s="29"/>
      <c r="U112" s="29"/>
      <c r="V112" s="29">
        <v>125</v>
      </c>
      <c r="W112" s="28">
        <f t="shared" ref="W112:W141" si="48">SUM(X112:AE112)</f>
        <v>0</v>
      </c>
      <c r="X112" s="29"/>
      <c r="Y112" s="29"/>
      <c r="Z112" s="123"/>
      <c r="AA112" s="29"/>
      <c r="AB112" s="29"/>
      <c r="AC112" s="29"/>
      <c r="AD112" s="29"/>
      <c r="AE112" s="29"/>
      <c r="AF112" s="29">
        <v>125</v>
      </c>
      <c r="AG112" s="28">
        <f>SUM(AH112:AO112)</f>
        <v>0</v>
      </c>
      <c r="AH112" s="29"/>
      <c r="AI112" s="29"/>
      <c r="AJ112" s="124"/>
      <c r="AK112" s="29"/>
      <c r="AL112" s="29"/>
      <c r="AM112" s="29"/>
      <c r="AN112" s="29"/>
      <c r="AO112" s="29"/>
      <c r="AP112" s="29">
        <v>125</v>
      </c>
      <c r="AQ112" s="28">
        <f t="shared" si="40"/>
        <v>0</v>
      </c>
      <c r="AR112" s="30"/>
      <c r="AS112" s="30"/>
      <c r="AT112" s="124"/>
      <c r="AU112" s="29"/>
      <c r="AV112" s="29"/>
      <c r="AW112" s="30"/>
      <c r="AX112" s="30"/>
      <c r="AY112" s="29"/>
      <c r="AZ112" s="37" t="s">
        <v>220</v>
      </c>
    </row>
    <row r="113" spans="1:52" s="116" customFormat="1" ht="36" x14ac:dyDescent="0.25">
      <c r="A113" s="32"/>
      <c r="B113" s="33"/>
      <c r="C113" s="32"/>
      <c r="D113" s="34"/>
      <c r="E113" s="39"/>
      <c r="F113" s="117"/>
      <c r="G113" s="51" t="s">
        <v>221</v>
      </c>
      <c r="H113" s="52">
        <f>+J113/$J$146</f>
        <v>0</v>
      </c>
      <c r="I113" s="24" t="s">
        <v>222</v>
      </c>
      <c r="J113" s="94"/>
      <c r="K113" s="26">
        <f t="shared" si="47"/>
        <v>100</v>
      </c>
      <c r="L113" s="27">
        <v>25</v>
      </c>
      <c r="M113" s="125"/>
      <c r="N113" s="29"/>
      <c r="O113" s="29"/>
      <c r="P113" s="126"/>
      <c r="Q113" s="29"/>
      <c r="R113" s="29"/>
      <c r="S113" s="29"/>
      <c r="T113" s="29"/>
      <c r="U113" s="29"/>
      <c r="V113" s="29">
        <v>25</v>
      </c>
      <c r="W113" s="28">
        <f t="shared" si="48"/>
        <v>0</v>
      </c>
      <c r="X113" s="29"/>
      <c r="Y113" s="29"/>
      <c r="Z113" s="126"/>
      <c r="AA113" s="29"/>
      <c r="AB113" s="29"/>
      <c r="AC113" s="29"/>
      <c r="AD113" s="29"/>
      <c r="AE113" s="29"/>
      <c r="AF113" s="29">
        <v>25</v>
      </c>
      <c r="AG113" s="28">
        <f>SUM(AH113:AO113)</f>
        <v>0</v>
      </c>
      <c r="AH113" s="29"/>
      <c r="AI113" s="29"/>
      <c r="AJ113" s="127"/>
      <c r="AK113" s="29"/>
      <c r="AL113" s="29"/>
      <c r="AM113" s="29"/>
      <c r="AN113" s="29"/>
      <c r="AO113" s="29"/>
      <c r="AP113" s="29">
        <v>25</v>
      </c>
      <c r="AQ113" s="28">
        <f t="shared" si="40"/>
        <v>0</v>
      </c>
      <c r="AR113" s="30"/>
      <c r="AS113" s="30"/>
      <c r="AT113" s="127"/>
      <c r="AU113" s="29"/>
      <c r="AV113" s="29"/>
      <c r="AW113" s="30"/>
      <c r="AX113" s="30"/>
      <c r="AY113" s="29"/>
      <c r="AZ113" s="37" t="s">
        <v>220</v>
      </c>
    </row>
    <row r="114" spans="1:52" s="116" customFormat="1" ht="46.5" customHeight="1" x14ac:dyDescent="0.25">
      <c r="A114" s="32"/>
      <c r="B114" s="33"/>
      <c r="C114" s="32"/>
      <c r="D114" s="34"/>
      <c r="E114" s="128" t="s">
        <v>223</v>
      </c>
      <c r="F114" s="117"/>
      <c r="G114" s="66" t="s">
        <v>224</v>
      </c>
      <c r="H114" s="129">
        <f>+J114/$J$146</f>
        <v>0.32884083580401818</v>
      </c>
      <c r="I114" s="24" t="s">
        <v>225</v>
      </c>
      <c r="J114" s="93">
        <f t="shared" si="31"/>
        <v>17609</v>
      </c>
      <c r="K114" s="26">
        <f t="shared" si="47"/>
        <v>26</v>
      </c>
      <c r="L114" s="27">
        <v>4</v>
      </c>
      <c r="M114" s="118">
        <f>SUM(N114:U114)</f>
        <v>629</v>
      </c>
      <c r="N114" s="118"/>
      <c r="O114" s="118"/>
      <c r="P114" s="118">
        <v>629</v>
      </c>
      <c r="Q114" s="118"/>
      <c r="R114" s="118"/>
      <c r="S114" s="118"/>
      <c r="T114" s="118"/>
      <c r="U114" s="118"/>
      <c r="V114" s="29">
        <v>8</v>
      </c>
      <c r="W114" s="118">
        <f t="shared" si="48"/>
        <v>15660</v>
      </c>
      <c r="X114" s="118"/>
      <c r="Y114" s="118"/>
      <c r="Z114" s="118">
        <v>660</v>
      </c>
      <c r="AA114" s="118"/>
      <c r="AB114" s="118"/>
      <c r="AC114" s="118">
        <v>15000</v>
      </c>
      <c r="AD114" s="118"/>
      <c r="AE114" s="118"/>
      <c r="AF114" s="29">
        <v>10</v>
      </c>
      <c r="AG114" s="118">
        <f>SUM(AH114:AO114)</f>
        <v>660</v>
      </c>
      <c r="AH114" s="118"/>
      <c r="AI114" s="118"/>
      <c r="AJ114" s="118">
        <v>660</v>
      </c>
      <c r="AK114" s="118"/>
      <c r="AL114" s="118"/>
      <c r="AM114" s="118"/>
      <c r="AN114" s="118"/>
      <c r="AO114" s="118"/>
      <c r="AP114" s="29">
        <v>4</v>
      </c>
      <c r="AQ114" s="118">
        <f t="shared" si="40"/>
        <v>660</v>
      </c>
      <c r="AR114" s="118"/>
      <c r="AS114" s="118"/>
      <c r="AT114" s="118">
        <v>660</v>
      </c>
      <c r="AU114" s="118"/>
      <c r="AV114" s="118"/>
      <c r="AW114" s="118"/>
      <c r="AX114" s="30"/>
      <c r="AY114" s="29"/>
      <c r="AZ114" s="37" t="s">
        <v>214</v>
      </c>
    </row>
    <row r="115" spans="1:52" s="116" customFormat="1" ht="48.75" customHeight="1" x14ac:dyDescent="0.25">
      <c r="A115" s="32"/>
      <c r="B115" s="33"/>
      <c r="C115" s="32"/>
      <c r="D115" s="34"/>
      <c r="E115" s="130"/>
      <c r="F115" s="117"/>
      <c r="G115" s="72"/>
      <c r="H115" s="131"/>
      <c r="I115" s="24" t="s">
        <v>226</v>
      </c>
      <c r="J115" s="121"/>
      <c r="K115" s="26">
        <f>+L115+V115+AF115+AP115</f>
        <v>25</v>
      </c>
      <c r="L115" s="27">
        <v>4</v>
      </c>
      <c r="M115" s="122"/>
      <c r="N115" s="122"/>
      <c r="O115" s="122"/>
      <c r="P115" s="122"/>
      <c r="Q115" s="122"/>
      <c r="R115" s="122"/>
      <c r="S115" s="122"/>
      <c r="T115" s="122"/>
      <c r="U115" s="122"/>
      <c r="V115" s="29">
        <v>8</v>
      </c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29">
        <v>8</v>
      </c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29">
        <v>5</v>
      </c>
      <c r="AQ115" s="122"/>
      <c r="AR115" s="122"/>
      <c r="AS115" s="122"/>
      <c r="AT115" s="122"/>
      <c r="AU115" s="122"/>
      <c r="AV115" s="122"/>
      <c r="AW115" s="122"/>
      <c r="AX115" s="30"/>
      <c r="AY115" s="29"/>
      <c r="AZ115" s="31" t="s">
        <v>227</v>
      </c>
    </row>
    <row r="116" spans="1:52" s="116" customFormat="1" ht="56.25" customHeight="1" x14ac:dyDescent="0.25">
      <c r="A116" s="32"/>
      <c r="B116" s="33"/>
      <c r="C116" s="32"/>
      <c r="D116" s="34"/>
      <c r="E116" s="130"/>
      <c r="F116" s="117"/>
      <c r="G116" s="72"/>
      <c r="H116" s="131"/>
      <c r="I116" s="24" t="s">
        <v>228</v>
      </c>
      <c r="J116" s="121"/>
      <c r="K116" s="26">
        <f>+L116+V116+AF116+AP116</f>
        <v>25</v>
      </c>
      <c r="L116" s="27">
        <v>4</v>
      </c>
      <c r="M116" s="122"/>
      <c r="N116" s="122"/>
      <c r="O116" s="122"/>
      <c r="P116" s="122"/>
      <c r="Q116" s="122"/>
      <c r="R116" s="122"/>
      <c r="S116" s="122"/>
      <c r="T116" s="122"/>
      <c r="U116" s="122"/>
      <c r="V116" s="29">
        <v>8</v>
      </c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29">
        <v>8</v>
      </c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29">
        <v>5</v>
      </c>
      <c r="AQ116" s="122"/>
      <c r="AR116" s="122"/>
      <c r="AS116" s="122"/>
      <c r="AT116" s="122"/>
      <c r="AU116" s="122"/>
      <c r="AV116" s="122"/>
      <c r="AW116" s="122"/>
      <c r="AX116" s="30"/>
      <c r="AY116" s="29"/>
      <c r="AZ116" s="31" t="s">
        <v>227</v>
      </c>
    </row>
    <row r="117" spans="1:52" s="116" customFormat="1" ht="54.75" customHeight="1" x14ac:dyDescent="0.25">
      <c r="A117" s="32"/>
      <c r="B117" s="33"/>
      <c r="C117" s="32"/>
      <c r="D117" s="34"/>
      <c r="E117" s="130"/>
      <c r="F117" s="117"/>
      <c r="G117" s="72"/>
      <c r="H117" s="131"/>
      <c r="I117" s="24" t="s">
        <v>229</v>
      </c>
      <c r="J117" s="121"/>
      <c r="K117" s="26">
        <f>+L117+V117+AF117+AP117</f>
        <v>25</v>
      </c>
      <c r="L117" s="27">
        <v>4</v>
      </c>
      <c r="M117" s="122"/>
      <c r="N117" s="122"/>
      <c r="O117" s="122"/>
      <c r="P117" s="122"/>
      <c r="Q117" s="122"/>
      <c r="R117" s="122"/>
      <c r="S117" s="122"/>
      <c r="T117" s="122"/>
      <c r="U117" s="122"/>
      <c r="V117" s="29">
        <v>8</v>
      </c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29">
        <v>8</v>
      </c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29">
        <v>5</v>
      </c>
      <c r="AQ117" s="122"/>
      <c r="AR117" s="122"/>
      <c r="AS117" s="122"/>
      <c r="AT117" s="122"/>
      <c r="AU117" s="122"/>
      <c r="AV117" s="122"/>
      <c r="AW117" s="122"/>
      <c r="AX117" s="30"/>
      <c r="AY117" s="29"/>
      <c r="AZ117" s="37" t="s">
        <v>227</v>
      </c>
    </row>
    <row r="118" spans="1:52" s="116" customFormat="1" ht="53.25" customHeight="1" x14ac:dyDescent="0.25">
      <c r="A118" s="32"/>
      <c r="B118" s="33"/>
      <c r="C118" s="32"/>
      <c r="D118" s="34"/>
      <c r="E118" s="132"/>
      <c r="F118" s="117"/>
      <c r="G118" s="67"/>
      <c r="H118" s="133"/>
      <c r="I118" s="24" t="s">
        <v>230</v>
      </c>
      <c r="J118" s="94"/>
      <c r="K118" s="26">
        <f>+L118+V118+AF118+AP118</f>
        <v>10</v>
      </c>
      <c r="L118" s="27">
        <v>2</v>
      </c>
      <c r="M118" s="125"/>
      <c r="N118" s="125"/>
      <c r="O118" s="125"/>
      <c r="P118" s="125"/>
      <c r="Q118" s="125"/>
      <c r="R118" s="125"/>
      <c r="S118" s="125"/>
      <c r="T118" s="125"/>
      <c r="U118" s="125"/>
      <c r="V118" s="29">
        <v>3</v>
      </c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29">
        <v>3</v>
      </c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29">
        <v>2</v>
      </c>
      <c r="AQ118" s="125"/>
      <c r="AR118" s="125"/>
      <c r="AS118" s="125"/>
      <c r="AT118" s="125"/>
      <c r="AU118" s="125"/>
      <c r="AV118" s="125"/>
      <c r="AW118" s="125"/>
      <c r="AX118" s="30"/>
      <c r="AY118" s="29"/>
      <c r="AZ118" s="37" t="s">
        <v>231</v>
      </c>
    </row>
    <row r="119" spans="1:52" s="116" customFormat="1" ht="48" x14ac:dyDescent="0.25">
      <c r="A119" s="32"/>
      <c r="B119" s="33"/>
      <c r="C119" s="32"/>
      <c r="D119" s="34"/>
      <c r="E119" s="18" t="s">
        <v>232</v>
      </c>
      <c r="F119" s="117"/>
      <c r="G119" s="134" t="s">
        <v>233</v>
      </c>
      <c r="H119" s="135">
        <f t="shared" ref="H119:H145" si="49">+J119/$J$146</f>
        <v>0</v>
      </c>
      <c r="I119" s="134" t="s">
        <v>234</v>
      </c>
      <c r="J119" s="26">
        <f t="shared" si="31"/>
        <v>0</v>
      </c>
      <c r="K119" s="26">
        <f t="shared" si="47"/>
        <v>0</v>
      </c>
      <c r="L119" s="27"/>
      <c r="M119" s="28">
        <f t="shared" ref="M119:M141" si="50">SUM(N119:U119)</f>
        <v>0</v>
      </c>
      <c r="N119" s="29"/>
      <c r="O119" s="29"/>
      <c r="P119" s="29"/>
      <c r="Q119" s="29"/>
      <c r="R119" s="29"/>
      <c r="S119" s="29"/>
      <c r="T119" s="29"/>
      <c r="U119" s="29"/>
      <c r="V119" s="29">
        <f>SUM(W119:AD119)</f>
        <v>0</v>
      </c>
      <c r="W119" s="28">
        <f t="shared" si="48"/>
        <v>0</v>
      </c>
      <c r="X119" s="29"/>
      <c r="Y119" s="29"/>
      <c r="Z119" s="29"/>
      <c r="AA119" s="29"/>
      <c r="AB119" s="29"/>
      <c r="AC119" s="29"/>
      <c r="AD119" s="29"/>
      <c r="AE119" s="29"/>
      <c r="AF119" s="29"/>
      <c r="AG119" s="28">
        <f>SUM(AH119:AO119)</f>
        <v>0</v>
      </c>
      <c r="AH119" s="29"/>
      <c r="AI119" s="29"/>
      <c r="AJ119" s="29"/>
      <c r="AK119" s="29"/>
      <c r="AL119" s="29"/>
      <c r="AM119" s="29"/>
      <c r="AN119" s="29"/>
      <c r="AO119" s="29"/>
      <c r="AP119" s="29"/>
      <c r="AQ119" s="28">
        <f t="shared" si="40"/>
        <v>0</v>
      </c>
      <c r="AR119" s="30"/>
      <c r="AS119" s="30"/>
      <c r="AT119" s="30"/>
      <c r="AU119" s="29"/>
      <c r="AV119" s="29"/>
      <c r="AW119" s="30"/>
      <c r="AX119" s="30"/>
      <c r="AY119" s="29"/>
      <c r="AZ119" s="37" t="s">
        <v>214</v>
      </c>
    </row>
    <row r="120" spans="1:52" s="116" customFormat="1" ht="36" x14ac:dyDescent="0.25">
      <c r="A120" s="32"/>
      <c r="B120" s="33"/>
      <c r="C120" s="32"/>
      <c r="D120" s="34"/>
      <c r="E120" s="32"/>
      <c r="F120" s="117"/>
      <c r="G120" s="51" t="s">
        <v>235</v>
      </c>
      <c r="H120" s="52">
        <f t="shared" si="49"/>
        <v>3.1373309339017014E-3</v>
      </c>
      <c r="I120" s="24" t="s">
        <v>236</v>
      </c>
      <c r="J120" s="26">
        <f t="shared" si="31"/>
        <v>168</v>
      </c>
      <c r="K120" s="26">
        <f t="shared" si="47"/>
        <v>500</v>
      </c>
      <c r="L120" s="27">
        <v>125</v>
      </c>
      <c r="M120" s="28">
        <f t="shared" si="50"/>
        <v>48</v>
      </c>
      <c r="N120" s="29"/>
      <c r="O120" s="29"/>
      <c r="P120" s="29">
        <v>48</v>
      </c>
      <c r="Q120" s="29"/>
      <c r="R120" s="29"/>
      <c r="S120" s="29"/>
      <c r="T120" s="29"/>
      <c r="U120" s="29"/>
      <c r="V120" s="29">
        <v>125</v>
      </c>
      <c r="W120" s="28">
        <f t="shared" si="48"/>
        <v>60</v>
      </c>
      <c r="X120" s="29"/>
      <c r="Y120" s="29"/>
      <c r="Z120" s="29">
        <v>60</v>
      </c>
      <c r="AA120" s="29"/>
      <c r="AB120" s="29"/>
      <c r="AC120" s="29"/>
      <c r="AD120" s="29"/>
      <c r="AE120" s="29"/>
      <c r="AF120" s="29">
        <v>125</v>
      </c>
      <c r="AG120" s="28">
        <f>SUM(AH120:AO120)</f>
        <v>60</v>
      </c>
      <c r="AH120" s="29"/>
      <c r="AI120" s="29"/>
      <c r="AJ120" s="29">
        <v>60</v>
      </c>
      <c r="AK120" s="29"/>
      <c r="AL120" s="29"/>
      <c r="AM120" s="29"/>
      <c r="AN120" s="29"/>
      <c r="AO120" s="29"/>
      <c r="AP120" s="29">
        <v>125</v>
      </c>
      <c r="AQ120" s="28">
        <f t="shared" si="40"/>
        <v>0</v>
      </c>
      <c r="AR120" s="30"/>
      <c r="AS120" s="30"/>
      <c r="AT120" s="30"/>
      <c r="AU120" s="29"/>
      <c r="AV120" s="29"/>
      <c r="AW120" s="30"/>
      <c r="AX120" s="30"/>
      <c r="AY120" s="29"/>
      <c r="AZ120" s="37" t="s">
        <v>214</v>
      </c>
    </row>
    <row r="121" spans="1:52" s="116" customFormat="1" ht="36" x14ac:dyDescent="0.25">
      <c r="A121" s="32"/>
      <c r="B121" s="33"/>
      <c r="C121" s="32"/>
      <c r="D121" s="34"/>
      <c r="E121" s="32"/>
      <c r="F121" s="117"/>
      <c r="G121" s="66" t="s">
        <v>237</v>
      </c>
      <c r="H121" s="52">
        <f t="shared" si="49"/>
        <v>1.2418601613360902E-2</v>
      </c>
      <c r="I121" s="24" t="s">
        <v>238</v>
      </c>
      <c r="J121" s="26">
        <f t="shared" si="31"/>
        <v>665</v>
      </c>
      <c r="K121" s="26">
        <f t="shared" si="47"/>
        <v>4</v>
      </c>
      <c r="L121" s="27">
        <v>1</v>
      </c>
      <c r="M121" s="28">
        <f t="shared" si="50"/>
        <v>125</v>
      </c>
      <c r="N121" s="29"/>
      <c r="O121" s="29"/>
      <c r="P121" s="29">
        <v>125</v>
      </c>
      <c r="Q121" s="29"/>
      <c r="R121" s="29"/>
      <c r="S121" s="29"/>
      <c r="T121" s="29"/>
      <c r="U121" s="29"/>
      <c r="V121" s="29">
        <v>1</v>
      </c>
      <c r="W121" s="28">
        <f t="shared" si="48"/>
        <v>180</v>
      </c>
      <c r="X121" s="29"/>
      <c r="Y121" s="29"/>
      <c r="Z121" s="29">
        <v>180</v>
      </c>
      <c r="AA121" s="29"/>
      <c r="AB121" s="29"/>
      <c r="AC121" s="29"/>
      <c r="AD121" s="29"/>
      <c r="AE121" s="29"/>
      <c r="AF121" s="29">
        <v>1</v>
      </c>
      <c r="AG121" s="28">
        <f>SUM(AH121:AO121)</f>
        <v>180</v>
      </c>
      <c r="AH121" s="29"/>
      <c r="AI121" s="29"/>
      <c r="AJ121" s="29">
        <v>180</v>
      </c>
      <c r="AK121" s="29"/>
      <c r="AL121" s="29"/>
      <c r="AM121" s="29"/>
      <c r="AN121" s="29"/>
      <c r="AO121" s="29"/>
      <c r="AP121" s="29">
        <v>1</v>
      </c>
      <c r="AQ121" s="28">
        <f t="shared" si="40"/>
        <v>180</v>
      </c>
      <c r="AR121" s="30"/>
      <c r="AS121" s="30"/>
      <c r="AT121" s="30">
        <v>180</v>
      </c>
      <c r="AU121" s="29"/>
      <c r="AV121" s="29"/>
      <c r="AW121" s="30"/>
      <c r="AX121" s="30"/>
      <c r="AY121" s="29"/>
      <c r="AZ121" s="37" t="s">
        <v>214</v>
      </c>
    </row>
    <row r="122" spans="1:52" s="116" customFormat="1" ht="48" x14ac:dyDescent="0.25">
      <c r="A122" s="32"/>
      <c r="B122" s="33"/>
      <c r="C122" s="32"/>
      <c r="D122" s="34"/>
      <c r="E122" s="32"/>
      <c r="F122" s="117"/>
      <c r="G122" s="67"/>
      <c r="H122" s="52">
        <f t="shared" si="49"/>
        <v>2.4837203226721802E-3</v>
      </c>
      <c r="I122" s="24" t="s">
        <v>239</v>
      </c>
      <c r="J122" s="26">
        <f>+J121*20%</f>
        <v>133</v>
      </c>
      <c r="K122" s="26">
        <f t="shared" ref="K122:AW122" si="51">+K121*20%</f>
        <v>0.8</v>
      </c>
      <c r="L122" s="26">
        <f t="shared" si="51"/>
        <v>0.2</v>
      </c>
      <c r="M122" s="26">
        <f t="shared" si="51"/>
        <v>25</v>
      </c>
      <c r="N122" s="26">
        <f t="shared" si="51"/>
        <v>0</v>
      </c>
      <c r="O122" s="26">
        <f t="shared" si="51"/>
        <v>0</v>
      </c>
      <c r="P122" s="26">
        <f t="shared" si="51"/>
        <v>25</v>
      </c>
      <c r="Q122" s="26">
        <f t="shared" si="51"/>
        <v>0</v>
      </c>
      <c r="R122" s="26">
        <f t="shared" si="51"/>
        <v>0</v>
      </c>
      <c r="S122" s="26">
        <f t="shared" si="51"/>
        <v>0</v>
      </c>
      <c r="T122" s="26">
        <f t="shared" si="51"/>
        <v>0</v>
      </c>
      <c r="U122" s="26">
        <f t="shared" si="51"/>
        <v>0</v>
      </c>
      <c r="V122" s="26">
        <f t="shared" si="51"/>
        <v>0.2</v>
      </c>
      <c r="W122" s="26">
        <f t="shared" si="51"/>
        <v>36</v>
      </c>
      <c r="X122" s="26">
        <f t="shared" si="51"/>
        <v>0</v>
      </c>
      <c r="Y122" s="26">
        <f t="shared" si="51"/>
        <v>0</v>
      </c>
      <c r="Z122" s="26">
        <f t="shared" si="51"/>
        <v>36</v>
      </c>
      <c r="AA122" s="26">
        <f t="shared" si="51"/>
        <v>0</v>
      </c>
      <c r="AB122" s="26">
        <f t="shared" si="51"/>
        <v>0</v>
      </c>
      <c r="AC122" s="26">
        <f t="shared" si="51"/>
        <v>0</v>
      </c>
      <c r="AD122" s="26">
        <f t="shared" si="51"/>
        <v>0</v>
      </c>
      <c r="AE122" s="26">
        <f t="shared" si="51"/>
        <v>0</v>
      </c>
      <c r="AF122" s="26">
        <f t="shared" si="51"/>
        <v>0.2</v>
      </c>
      <c r="AG122" s="26">
        <f t="shared" si="51"/>
        <v>36</v>
      </c>
      <c r="AH122" s="26">
        <f t="shared" si="51"/>
        <v>0</v>
      </c>
      <c r="AI122" s="26">
        <f t="shared" si="51"/>
        <v>0</v>
      </c>
      <c r="AJ122" s="26">
        <f t="shared" si="51"/>
        <v>36</v>
      </c>
      <c r="AK122" s="26">
        <f t="shared" si="51"/>
        <v>0</v>
      </c>
      <c r="AL122" s="26">
        <f t="shared" si="51"/>
        <v>0</v>
      </c>
      <c r="AM122" s="26">
        <f t="shared" si="51"/>
        <v>0</v>
      </c>
      <c r="AN122" s="26">
        <f t="shared" si="51"/>
        <v>0</v>
      </c>
      <c r="AO122" s="26">
        <f t="shared" si="51"/>
        <v>0</v>
      </c>
      <c r="AP122" s="26">
        <f t="shared" si="51"/>
        <v>0.2</v>
      </c>
      <c r="AQ122" s="26">
        <f t="shared" si="51"/>
        <v>36</v>
      </c>
      <c r="AR122" s="26">
        <f t="shared" si="51"/>
        <v>0</v>
      </c>
      <c r="AS122" s="26">
        <f t="shared" si="51"/>
        <v>0</v>
      </c>
      <c r="AT122" s="26">
        <f t="shared" si="51"/>
        <v>36</v>
      </c>
      <c r="AU122" s="26">
        <f t="shared" si="51"/>
        <v>0</v>
      </c>
      <c r="AV122" s="26">
        <f t="shared" si="51"/>
        <v>0</v>
      </c>
      <c r="AW122" s="26">
        <f t="shared" si="51"/>
        <v>0</v>
      </c>
      <c r="AX122" s="30"/>
      <c r="AY122" s="29"/>
      <c r="AZ122" s="37" t="s">
        <v>214</v>
      </c>
    </row>
    <row r="123" spans="1:52" s="116" customFormat="1" ht="36" x14ac:dyDescent="0.25">
      <c r="A123" s="32"/>
      <c r="B123" s="33"/>
      <c r="C123" s="32"/>
      <c r="D123" s="34"/>
      <c r="E123" s="39"/>
      <c r="F123" s="117"/>
      <c r="G123" s="51" t="s">
        <v>240</v>
      </c>
      <c r="H123" s="52">
        <f t="shared" si="49"/>
        <v>1.6807130003044829E-3</v>
      </c>
      <c r="I123" s="24" t="s">
        <v>241</v>
      </c>
      <c r="J123" s="26">
        <f t="shared" si="31"/>
        <v>90</v>
      </c>
      <c r="K123" s="26">
        <f t="shared" si="47"/>
        <v>4</v>
      </c>
      <c r="L123" s="27">
        <v>1</v>
      </c>
      <c r="M123" s="28">
        <f t="shared" si="50"/>
        <v>0</v>
      </c>
      <c r="N123" s="29"/>
      <c r="O123" s="29"/>
      <c r="P123" s="29"/>
      <c r="Q123" s="29"/>
      <c r="R123" s="29"/>
      <c r="S123" s="29"/>
      <c r="T123" s="29"/>
      <c r="U123" s="29"/>
      <c r="V123" s="29">
        <v>1</v>
      </c>
      <c r="W123" s="28">
        <f t="shared" si="48"/>
        <v>30</v>
      </c>
      <c r="X123" s="29">
        <v>30</v>
      </c>
      <c r="Y123" s="29"/>
      <c r="Z123" s="29"/>
      <c r="AA123" s="29"/>
      <c r="AB123" s="29"/>
      <c r="AC123" s="29"/>
      <c r="AD123" s="29"/>
      <c r="AE123" s="29"/>
      <c r="AF123" s="29">
        <v>1</v>
      </c>
      <c r="AG123" s="28">
        <f t="shared" ref="AG123:AG128" si="52">SUM(AH123:AO123)</f>
        <v>30</v>
      </c>
      <c r="AH123" s="29">
        <v>30</v>
      </c>
      <c r="AI123" s="29"/>
      <c r="AJ123" s="29"/>
      <c r="AK123" s="29"/>
      <c r="AL123" s="29"/>
      <c r="AM123" s="29"/>
      <c r="AN123" s="29"/>
      <c r="AO123" s="29"/>
      <c r="AP123" s="29">
        <v>1</v>
      </c>
      <c r="AQ123" s="28">
        <f t="shared" si="40"/>
        <v>30</v>
      </c>
      <c r="AR123" s="30">
        <v>30</v>
      </c>
      <c r="AS123" s="30"/>
      <c r="AT123" s="30"/>
      <c r="AU123" s="29"/>
      <c r="AV123" s="29"/>
      <c r="AW123" s="30"/>
      <c r="AX123" s="30"/>
      <c r="AY123" s="29"/>
      <c r="AZ123" s="37" t="s">
        <v>220</v>
      </c>
    </row>
    <row r="124" spans="1:52" s="116" customFormat="1" ht="48" customHeight="1" x14ac:dyDescent="0.25">
      <c r="A124" s="32"/>
      <c r="B124" s="33"/>
      <c r="C124" s="32"/>
      <c r="D124" s="34"/>
      <c r="E124" s="18" t="s">
        <v>242</v>
      </c>
      <c r="F124" s="117"/>
      <c r="G124" s="51" t="s">
        <v>243</v>
      </c>
      <c r="H124" s="52">
        <f t="shared" si="49"/>
        <v>8.7882806508135958E-2</v>
      </c>
      <c r="I124" s="24" t="s">
        <v>244</v>
      </c>
      <c r="J124" s="93">
        <f t="shared" si="31"/>
        <v>4706.0102374999997</v>
      </c>
      <c r="K124" s="26">
        <f t="shared" si="47"/>
        <v>25</v>
      </c>
      <c r="L124" s="27">
        <v>4</v>
      </c>
      <c r="M124" s="118">
        <f t="shared" si="50"/>
        <v>1100</v>
      </c>
      <c r="N124" s="29"/>
      <c r="O124" s="29"/>
      <c r="P124" s="119">
        <v>1100</v>
      </c>
      <c r="Q124" s="29"/>
      <c r="R124" s="29"/>
      <c r="S124" s="29"/>
      <c r="T124" s="29"/>
      <c r="U124" s="29"/>
      <c r="V124" s="29">
        <v>7</v>
      </c>
      <c r="W124" s="28">
        <f t="shared" si="48"/>
        <v>1149.5</v>
      </c>
      <c r="X124" s="29"/>
      <c r="Y124" s="29"/>
      <c r="Z124" s="119">
        <f>+P124*1.045</f>
        <v>1149.5</v>
      </c>
      <c r="AA124" s="29"/>
      <c r="AB124" s="29"/>
      <c r="AC124" s="29"/>
      <c r="AD124" s="29"/>
      <c r="AE124" s="29"/>
      <c r="AF124" s="29">
        <v>7</v>
      </c>
      <c r="AG124" s="28">
        <f t="shared" si="52"/>
        <v>1201.2275</v>
      </c>
      <c r="AH124" s="29"/>
      <c r="AI124" s="29"/>
      <c r="AJ124" s="119">
        <f>+Z124*1.045</f>
        <v>1201.2275</v>
      </c>
      <c r="AK124" s="29"/>
      <c r="AL124" s="29"/>
      <c r="AM124" s="29"/>
      <c r="AN124" s="29"/>
      <c r="AO124" s="29"/>
      <c r="AP124" s="29">
        <v>7</v>
      </c>
      <c r="AQ124" s="28">
        <f t="shared" si="40"/>
        <v>1255.2827374999999</v>
      </c>
      <c r="AR124" s="30"/>
      <c r="AS124" s="30"/>
      <c r="AT124" s="119">
        <f>+AJ124*1.045</f>
        <v>1255.2827374999999</v>
      </c>
      <c r="AU124" s="29"/>
      <c r="AV124" s="29"/>
      <c r="AW124" s="30"/>
      <c r="AX124" s="30"/>
      <c r="AY124" s="29"/>
      <c r="AZ124" s="37" t="s">
        <v>214</v>
      </c>
    </row>
    <row r="125" spans="1:52" s="116" customFormat="1" ht="25.5" x14ac:dyDescent="0.25">
      <c r="A125" s="32"/>
      <c r="B125" s="33"/>
      <c r="C125" s="32"/>
      <c r="D125" s="34"/>
      <c r="E125" s="32"/>
      <c r="F125" s="117"/>
      <c r="G125" s="51" t="s">
        <v>245</v>
      </c>
      <c r="H125" s="52">
        <f t="shared" si="49"/>
        <v>0</v>
      </c>
      <c r="I125" s="24" t="s">
        <v>246</v>
      </c>
      <c r="J125" s="121"/>
      <c r="K125" s="26">
        <f t="shared" si="47"/>
        <v>35</v>
      </c>
      <c r="L125" s="27">
        <v>5</v>
      </c>
      <c r="M125" s="122"/>
      <c r="N125" s="29"/>
      <c r="O125" s="29"/>
      <c r="P125" s="123"/>
      <c r="Q125" s="29"/>
      <c r="R125" s="29"/>
      <c r="S125" s="29"/>
      <c r="T125" s="29"/>
      <c r="U125" s="29"/>
      <c r="V125" s="29">
        <v>10</v>
      </c>
      <c r="W125" s="28">
        <f t="shared" si="48"/>
        <v>0</v>
      </c>
      <c r="X125" s="29"/>
      <c r="Y125" s="29"/>
      <c r="Z125" s="123"/>
      <c r="AA125" s="29"/>
      <c r="AB125" s="29"/>
      <c r="AC125" s="29"/>
      <c r="AD125" s="29"/>
      <c r="AE125" s="29"/>
      <c r="AF125" s="29">
        <v>10</v>
      </c>
      <c r="AG125" s="28">
        <f t="shared" si="52"/>
        <v>0</v>
      </c>
      <c r="AH125" s="29"/>
      <c r="AI125" s="29"/>
      <c r="AJ125" s="123"/>
      <c r="AK125" s="29"/>
      <c r="AL125" s="29"/>
      <c r="AM125" s="29"/>
      <c r="AN125" s="29"/>
      <c r="AO125" s="29"/>
      <c r="AP125" s="29">
        <v>10</v>
      </c>
      <c r="AQ125" s="28">
        <f t="shared" si="40"/>
        <v>0</v>
      </c>
      <c r="AR125" s="30"/>
      <c r="AS125" s="30"/>
      <c r="AT125" s="123"/>
      <c r="AU125" s="29"/>
      <c r="AV125" s="29"/>
      <c r="AW125" s="30"/>
      <c r="AX125" s="30"/>
      <c r="AY125" s="29"/>
      <c r="AZ125" s="37" t="s">
        <v>214</v>
      </c>
    </row>
    <row r="126" spans="1:52" s="116" customFormat="1" ht="60" x14ac:dyDescent="0.25">
      <c r="A126" s="32"/>
      <c r="B126" s="33"/>
      <c r="C126" s="32"/>
      <c r="D126" s="34"/>
      <c r="E126" s="39"/>
      <c r="F126" s="117"/>
      <c r="G126" s="51" t="s">
        <v>247</v>
      </c>
      <c r="H126" s="52">
        <f t="shared" si="49"/>
        <v>0</v>
      </c>
      <c r="I126" s="24" t="s">
        <v>248</v>
      </c>
      <c r="J126" s="94"/>
      <c r="K126" s="26">
        <f t="shared" si="47"/>
        <v>20</v>
      </c>
      <c r="L126" s="27">
        <v>4</v>
      </c>
      <c r="M126" s="125"/>
      <c r="N126" s="29"/>
      <c r="O126" s="29"/>
      <c r="P126" s="126"/>
      <c r="Q126" s="29"/>
      <c r="R126" s="29"/>
      <c r="S126" s="29"/>
      <c r="T126" s="29"/>
      <c r="U126" s="29"/>
      <c r="V126" s="29">
        <v>6</v>
      </c>
      <c r="W126" s="28">
        <f t="shared" si="48"/>
        <v>0</v>
      </c>
      <c r="X126" s="29"/>
      <c r="Y126" s="29"/>
      <c r="Z126" s="126"/>
      <c r="AA126" s="29"/>
      <c r="AB126" s="29"/>
      <c r="AC126" s="29"/>
      <c r="AD126" s="29"/>
      <c r="AE126" s="29"/>
      <c r="AF126" s="29">
        <v>5</v>
      </c>
      <c r="AG126" s="28">
        <f t="shared" si="52"/>
        <v>0</v>
      </c>
      <c r="AH126" s="29"/>
      <c r="AI126" s="29"/>
      <c r="AJ126" s="126"/>
      <c r="AK126" s="29"/>
      <c r="AL126" s="29"/>
      <c r="AM126" s="29"/>
      <c r="AN126" s="29"/>
      <c r="AO126" s="29"/>
      <c r="AP126" s="29">
        <v>5</v>
      </c>
      <c r="AQ126" s="28">
        <f t="shared" si="40"/>
        <v>0</v>
      </c>
      <c r="AR126" s="30"/>
      <c r="AS126" s="30"/>
      <c r="AT126" s="126"/>
      <c r="AU126" s="29"/>
      <c r="AV126" s="29"/>
      <c r="AW126" s="30"/>
      <c r="AX126" s="30"/>
      <c r="AY126" s="29"/>
      <c r="AZ126" s="37" t="s">
        <v>214</v>
      </c>
    </row>
    <row r="127" spans="1:52" s="116" customFormat="1" ht="32.25" customHeight="1" x14ac:dyDescent="0.25">
      <c r="A127" s="32"/>
      <c r="B127" s="33"/>
      <c r="C127" s="32"/>
      <c r="D127" s="34"/>
      <c r="E127" s="18" t="s">
        <v>249</v>
      </c>
      <c r="F127" s="117"/>
      <c r="G127" s="51" t="s">
        <v>250</v>
      </c>
      <c r="H127" s="52">
        <f t="shared" si="49"/>
        <v>0.10407908627329972</v>
      </c>
      <c r="I127" s="51" t="s">
        <v>251</v>
      </c>
      <c r="J127" s="26">
        <f t="shared" si="31"/>
        <v>5573.3</v>
      </c>
      <c r="K127" s="26">
        <f t="shared" si="47"/>
        <v>400</v>
      </c>
      <c r="L127" s="27">
        <v>100</v>
      </c>
      <c r="M127" s="28">
        <f t="shared" si="50"/>
        <v>1390</v>
      </c>
      <c r="N127" s="29">
        <v>250</v>
      </c>
      <c r="O127" s="29"/>
      <c r="P127" s="29">
        <v>1140</v>
      </c>
      <c r="Q127" s="29"/>
      <c r="R127" s="29"/>
      <c r="S127" s="29"/>
      <c r="T127" s="29"/>
      <c r="U127" s="29"/>
      <c r="V127" s="29">
        <v>100</v>
      </c>
      <c r="W127" s="28">
        <f t="shared" si="48"/>
        <v>1400</v>
      </c>
      <c r="X127" s="29">
        <v>250</v>
      </c>
      <c r="Y127" s="29"/>
      <c r="Z127" s="29">
        <v>1150</v>
      </c>
      <c r="AA127" s="29"/>
      <c r="AB127" s="29"/>
      <c r="AC127" s="29"/>
      <c r="AD127" s="29"/>
      <c r="AE127" s="29"/>
      <c r="AF127" s="29">
        <v>100</v>
      </c>
      <c r="AG127" s="28">
        <f t="shared" si="52"/>
        <v>1400</v>
      </c>
      <c r="AH127" s="29">
        <v>250</v>
      </c>
      <c r="AI127" s="29"/>
      <c r="AJ127" s="29">
        <v>1150</v>
      </c>
      <c r="AK127" s="29"/>
      <c r="AL127" s="29"/>
      <c r="AM127" s="29"/>
      <c r="AN127" s="29"/>
      <c r="AO127" s="29"/>
      <c r="AP127" s="29">
        <v>100</v>
      </c>
      <c r="AQ127" s="28">
        <f t="shared" si="40"/>
        <v>1383.3</v>
      </c>
      <c r="AR127" s="30">
        <v>250</v>
      </c>
      <c r="AS127" s="30"/>
      <c r="AT127" s="30">
        <v>1133.3</v>
      </c>
      <c r="AU127" s="29"/>
      <c r="AV127" s="29"/>
      <c r="AW127" s="30"/>
      <c r="AX127" s="30"/>
      <c r="AY127" s="29"/>
      <c r="AZ127" s="37" t="s">
        <v>214</v>
      </c>
    </row>
    <row r="128" spans="1:52" s="116" customFormat="1" ht="36" x14ac:dyDescent="0.25">
      <c r="A128" s="32"/>
      <c r="B128" s="33"/>
      <c r="C128" s="32"/>
      <c r="D128" s="34"/>
      <c r="E128" s="32"/>
      <c r="F128" s="117"/>
      <c r="G128" s="66" t="s">
        <v>252</v>
      </c>
      <c r="H128" s="52">
        <f t="shared" si="49"/>
        <v>2.2409506670726439E-2</v>
      </c>
      <c r="I128" s="24" t="s">
        <v>253</v>
      </c>
      <c r="J128" s="26">
        <f t="shared" si="31"/>
        <v>1200</v>
      </c>
      <c r="K128" s="26">
        <f t="shared" si="47"/>
        <v>60</v>
      </c>
      <c r="L128" s="27">
        <v>15</v>
      </c>
      <c r="M128" s="28">
        <f t="shared" si="50"/>
        <v>300</v>
      </c>
      <c r="N128" s="29"/>
      <c r="O128" s="29"/>
      <c r="P128" s="29">
        <v>300</v>
      </c>
      <c r="Q128" s="29"/>
      <c r="R128" s="29"/>
      <c r="S128" s="29"/>
      <c r="T128" s="29"/>
      <c r="U128" s="29"/>
      <c r="V128" s="29">
        <v>15</v>
      </c>
      <c r="W128" s="28">
        <f t="shared" si="48"/>
        <v>300</v>
      </c>
      <c r="X128" s="29"/>
      <c r="Y128" s="29"/>
      <c r="Z128" s="29">
        <v>300</v>
      </c>
      <c r="AA128" s="29"/>
      <c r="AB128" s="29"/>
      <c r="AC128" s="29"/>
      <c r="AD128" s="29"/>
      <c r="AE128" s="29"/>
      <c r="AF128" s="29">
        <v>15</v>
      </c>
      <c r="AG128" s="28">
        <f t="shared" si="52"/>
        <v>300</v>
      </c>
      <c r="AH128" s="29"/>
      <c r="AI128" s="29"/>
      <c r="AJ128" s="29">
        <v>300</v>
      </c>
      <c r="AK128" s="29"/>
      <c r="AL128" s="29"/>
      <c r="AM128" s="29"/>
      <c r="AN128" s="29"/>
      <c r="AO128" s="29"/>
      <c r="AP128" s="29">
        <v>15</v>
      </c>
      <c r="AQ128" s="28">
        <f t="shared" si="40"/>
        <v>300</v>
      </c>
      <c r="AR128" s="30"/>
      <c r="AS128" s="30"/>
      <c r="AT128" s="30">
        <v>300</v>
      </c>
      <c r="AU128" s="29"/>
      <c r="AV128" s="29"/>
      <c r="AW128" s="30"/>
      <c r="AX128" s="30"/>
      <c r="AY128" s="29"/>
      <c r="AZ128" s="37" t="s">
        <v>214</v>
      </c>
    </row>
    <row r="129" spans="1:52" s="116" customFormat="1" ht="48" x14ac:dyDescent="0.25">
      <c r="A129" s="32"/>
      <c r="B129" s="33"/>
      <c r="C129" s="32"/>
      <c r="D129" s="34"/>
      <c r="E129" s="39"/>
      <c r="F129" s="117"/>
      <c r="G129" s="67"/>
      <c r="H129" s="52">
        <f t="shared" si="49"/>
        <v>4.4819013341452878E-3</v>
      </c>
      <c r="I129" s="24" t="s">
        <v>254</v>
      </c>
      <c r="J129" s="26">
        <f>+J128*20%</f>
        <v>240</v>
      </c>
      <c r="K129" s="26">
        <f t="shared" ref="K129:AW129" si="53">+K128*20%</f>
        <v>12</v>
      </c>
      <c r="L129" s="26">
        <f t="shared" si="53"/>
        <v>3</v>
      </c>
      <c r="M129" s="26">
        <f t="shared" si="53"/>
        <v>60</v>
      </c>
      <c r="N129" s="26">
        <f t="shared" si="53"/>
        <v>0</v>
      </c>
      <c r="O129" s="26">
        <f t="shared" si="53"/>
        <v>0</v>
      </c>
      <c r="P129" s="26">
        <f t="shared" si="53"/>
        <v>60</v>
      </c>
      <c r="Q129" s="26">
        <f t="shared" si="53"/>
        <v>0</v>
      </c>
      <c r="R129" s="26">
        <f t="shared" si="53"/>
        <v>0</v>
      </c>
      <c r="S129" s="26">
        <f t="shared" si="53"/>
        <v>0</v>
      </c>
      <c r="T129" s="26">
        <f t="shared" si="53"/>
        <v>0</v>
      </c>
      <c r="U129" s="26">
        <f t="shared" si="53"/>
        <v>0</v>
      </c>
      <c r="V129" s="26">
        <f t="shared" si="53"/>
        <v>3</v>
      </c>
      <c r="W129" s="26">
        <f t="shared" si="53"/>
        <v>60</v>
      </c>
      <c r="X129" s="26">
        <f t="shared" si="53"/>
        <v>0</v>
      </c>
      <c r="Y129" s="26">
        <f t="shared" si="53"/>
        <v>0</v>
      </c>
      <c r="Z129" s="26">
        <f t="shared" si="53"/>
        <v>60</v>
      </c>
      <c r="AA129" s="26">
        <f t="shared" si="53"/>
        <v>0</v>
      </c>
      <c r="AB129" s="26">
        <f t="shared" si="53"/>
        <v>0</v>
      </c>
      <c r="AC129" s="26">
        <f t="shared" si="53"/>
        <v>0</v>
      </c>
      <c r="AD129" s="26">
        <f t="shared" si="53"/>
        <v>0</v>
      </c>
      <c r="AE129" s="26">
        <f t="shared" si="53"/>
        <v>0</v>
      </c>
      <c r="AF129" s="26">
        <f t="shared" si="53"/>
        <v>3</v>
      </c>
      <c r="AG129" s="26">
        <f t="shared" si="53"/>
        <v>60</v>
      </c>
      <c r="AH129" s="26">
        <f t="shared" si="53"/>
        <v>0</v>
      </c>
      <c r="AI129" s="26">
        <f t="shared" si="53"/>
        <v>0</v>
      </c>
      <c r="AJ129" s="26">
        <f t="shared" si="53"/>
        <v>60</v>
      </c>
      <c r="AK129" s="26">
        <f t="shared" si="53"/>
        <v>0</v>
      </c>
      <c r="AL129" s="26">
        <f t="shared" si="53"/>
        <v>0</v>
      </c>
      <c r="AM129" s="26">
        <f t="shared" si="53"/>
        <v>0</v>
      </c>
      <c r="AN129" s="26">
        <f t="shared" si="53"/>
        <v>0</v>
      </c>
      <c r="AO129" s="26">
        <f t="shared" si="53"/>
        <v>0</v>
      </c>
      <c r="AP129" s="26">
        <f t="shared" si="53"/>
        <v>3</v>
      </c>
      <c r="AQ129" s="26">
        <f t="shared" si="53"/>
        <v>60</v>
      </c>
      <c r="AR129" s="26">
        <f t="shared" si="53"/>
        <v>0</v>
      </c>
      <c r="AS129" s="26">
        <f t="shared" si="53"/>
        <v>0</v>
      </c>
      <c r="AT129" s="26">
        <f t="shared" si="53"/>
        <v>60</v>
      </c>
      <c r="AU129" s="26">
        <f t="shared" si="53"/>
        <v>0</v>
      </c>
      <c r="AV129" s="26">
        <f t="shared" si="53"/>
        <v>0</v>
      </c>
      <c r="AW129" s="26">
        <f t="shared" si="53"/>
        <v>0</v>
      </c>
      <c r="AX129" s="30"/>
      <c r="AY129" s="29"/>
      <c r="AZ129" s="37" t="s">
        <v>214</v>
      </c>
    </row>
    <row r="130" spans="1:52" s="116" customFormat="1" ht="25.5" customHeight="1" x14ac:dyDescent="0.25">
      <c r="A130" s="32"/>
      <c r="B130" s="33"/>
      <c r="C130" s="32"/>
      <c r="D130" s="34"/>
      <c r="E130" s="18" t="s">
        <v>255</v>
      </c>
      <c r="F130" s="117"/>
      <c r="G130" s="51" t="s">
        <v>256</v>
      </c>
      <c r="H130" s="52">
        <f t="shared" si="49"/>
        <v>1.1204753335363219E-3</v>
      </c>
      <c r="I130" s="24" t="s">
        <v>257</v>
      </c>
      <c r="J130" s="26">
        <f t="shared" si="31"/>
        <v>60</v>
      </c>
      <c r="K130" s="26">
        <f t="shared" si="47"/>
        <v>1</v>
      </c>
      <c r="L130" s="27">
        <v>0</v>
      </c>
      <c r="M130" s="28">
        <f t="shared" si="50"/>
        <v>0</v>
      </c>
      <c r="N130" s="29"/>
      <c r="O130" s="29"/>
      <c r="P130" s="29"/>
      <c r="Q130" s="29"/>
      <c r="R130" s="29"/>
      <c r="S130" s="29"/>
      <c r="T130" s="29"/>
      <c r="U130" s="29"/>
      <c r="V130" s="29">
        <f>SUM(W130:AD130)</f>
        <v>0</v>
      </c>
      <c r="W130" s="28">
        <f t="shared" si="48"/>
        <v>0</v>
      </c>
      <c r="X130" s="29"/>
      <c r="Y130" s="29"/>
      <c r="Z130" s="29"/>
      <c r="AA130" s="29"/>
      <c r="AB130" s="29"/>
      <c r="AC130" s="29"/>
      <c r="AD130" s="29"/>
      <c r="AE130" s="29"/>
      <c r="AF130" s="29">
        <v>1</v>
      </c>
      <c r="AG130" s="28">
        <f>SUM(AH130:AO130)</f>
        <v>60</v>
      </c>
      <c r="AH130" s="29">
        <v>60</v>
      </c>
      <c r="AI130" s="29"/>
      <c r="AJ130" s="29"/>
      <c r="AK130" s="29"/>
      <c r="AL130" s="29"/>
      <c r="AM130" s="29"/>
      <c r="AN130" s="29"/>
      <c r="AO130" s="29"/>
      <c r="AP130" s="29"/>
      <c r="AQ130" s="28">
        <f t="shared" si="40"/>
        <v>0</v>
      </c>
      <c r="AR130" s="30"/>
      <c r="AS130" s="30"/>
      <c r="AT130" s="30"/>
      <c r="AU130" s="29"/>
      <c r="AV130" s="29"/>
      <c r="AW130" s="30"/>
      <c r="AX130" s="30"/>
      <c r="AY130" s="29"/>
      <c r="AZ130" s="31" t="s">
        <v>214</v>
      </c>
    </row>
    <row r="131" spans="1:52" s="116" customFormat="1" ht="41.25" customHeight="1" x14ac:dyDescent="0.25">
      <c r="A131" s="32"/>
      <c r="B131" s="33"/>
      <c r="C131" s="32"/>
      <c r="D131" s="34"/>
      <c r="E131" s="32"/>
      <c r="F131" s="117"/>
      <c r="G131" s="66" t="s">
        <v>258</v>
      </c>
      <c r="H131" s="52">
        <f t="shared" si="49"/>
        <v>1.4939671113817624E-3</v>
      </c>
      <c r="I131" s="24" t="s">
        <v>259</v>
      </c>
      <c r="J131" s="26">
        <f t="shared" si="31"/>
        <v>80</v>
      </c>
      <c r="K131" s="26">
        <f t="shared" si="47"/>
        <v>125</v>
      </c>
      <c r="L131" s="27"/>
      <c r="M131" s="28">
        <f t="shared" si="50"/>
        <v>0</v>
      </c>
      <c r="N131" s="29"/>
      <c r="O131" s="29"/>
      <c r="P131" s="29"/>
      <c r="Q131" s="29"/>
      <c r="R131" s="29"/>
      <c r="S131" s="29"/>
      <c r="T131" s="29"/>
      <c r="U131" s="29"/>
      <c r="V131" s="29">
        <v>40</v>
      </c>
      <c r="W131" s="28">
        <f t="shared" si="48"/>
        <v>25</v>
      </c>
      <c r="X131" s="29">
        <v>25</v>
      </c>
      <c r="Y131" s="29"/>
      <c r="Z131" s="29"/>
      <c r="AA131" s="29"/>
      <c r="AB131" s="29"/>
      <c r="AC131" s="29"/>
      <c r="AD131" s="29"/>
      <c r="AE131" s="29"/>
      <c r="AF131" s="29">
        <v>40</v>
      </c>
      <c r="AG131" s="28">
        <f>SUM(AH131:AO131)</f>
        <v>25</v>
      </c>
      <c r="AH131" s="29">
        <v>25</v>
      </c>
      <c r="AI131" s="29"/>
      <c r="AJ131" s="29"/>
      <c r="AK131" s="29"/>
      <c r="AL131" s="29"/>
      <c r="AM131" s="29"/>
      <c r="AN131" s="29"/>
      <c r="AO131" s="29"/>
      <c r="AP131" s="29">
        <v>45</v>
      </c>
      <c r="AQ131" s="28">
        <f t="shared" si="40"/>
        <v>30</v>
      </c>
      <c r="AR131" s="30">
        <v>30</v>
      </c>
      <c r="AS131" s="30"/>
      <c r="AT131" s="30"/>
      <c r="AU131" s="29"/>
      <c r="AV131" s="29"/>
      <c r="AW131" s="30"/>
      <c r="AX131" s="30"/>
      <c r="AY131" s="29"/>
      <c r="AZ131" s="31" t="s">
        <v>260</v>
      </c>
    </row>
    <row r="132" spans="1:52" s="116" customFormat="1" ht="56.25" customHeight="1" x14ac:dyDescent="0.25">
      <c r="A132" s="32"/>
      <c r="B132" s="33"/>
      <c r="C132" s="32"/>
      <c r="D132" s="34"/>
      <c r="E132" s="32"/>
      <c r="F132" s="117"/>
      <c r="G132" s="67"/>
      <c r="H132" s="52">
        <f t="shared" si="49"/>
        <v>0</v>
      </c>
      <c r="I132" s="24" t="s">
        <v>261</v>
      </c>
      <c r="J132" s="26"/>
      <c r="K132" s="26"/>
      <c r="L132" s="27"/>
      <c r="M132" s="28"/>
      <c r="N132" s="29"/>
      <c r="O132" s="29"/>
      <c r="P132" s="29"/>
      <c r="Q132" s="29"/>
      <c r="R132" s="29"/>
      <c r="S132" s="29"/>
      <c r="T132" s="29"/>
      <c r="U132" s="29"/>
      <c r="V132" s="29"/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8"/>
      <c r="AH132" s="29"/>
      <c r="AI132" s="29"/>
      <c r="AJ132" s="29"/>
      <c r="AK132" s="29"/>
      <c r="AL132" s="29"/>
      <c r="AM132" s="29"/>
      <c r="AN132" s="29"/>
      <c r="AO132" s="29"/>
      <c r="AP132" s="29"/>
      <c r="AQ132" s="28"/>
      <c r="AR132" s="30"/>
      <c r="AS132" s="30"/>
      <c r="AT132" s="30"/>
      <c r="AU132" s="29"/>
      <c r="AV132" s="29"/>
      <c r="AW132" s="30"/>
      <c r="AX132" s="30"/>
      <c r="AY132" s="29"/>
      <c r="AZ132" s="31" t="s">
        <v>231</v>
      </c>
    </row>
    <row r="133" spans="1:52" s="116" customFormat="1" ht="40.5" customHeight="1" x14ac:dyDescent="0.25">
      <c r="A133" s="32"/>
      <c r="B133" s="33"/>
      <c r="C133" s="32"/>
      <c r="D133" s="34"/>
      <c r="E133" s="32"/>
      <c r="F133" s="117"/>
      <c r="G133" s="51" t="s">
        <v>262</v>
      </c>
      <c r="H133" s="52">
        <f t="shared" si="49"/>
        <v>3.7349177784544066E-2</v>
      </c>
      <c r="I133" s="51" t="s">
        <v>263</v>
      </c>
      <c r="J133" s="26">
        <f t="shared" si="31"/>
        <v>2000</v>
      </c>
      <c r="K133" s="26">
        <f t="shared" si="47"/>
        <v>1</v>
      </c>
      <c r="L133" s="27"/>
      <c r="M133" s="28">
        <f t="shared" si="50"/>
        <v>0</v>
      </c>
      <c r="N133" s="29"/>
      <c r="O133" s="29"/>
      <c r="P133" s="29"/>
      <c r="Q133" s="29"/>
      <c r="R133" s="29"/>
      <c r="S133" s="29"/>
      <c r="T133" s="29"/>
      <c r="U133" s="29"/>
      <c r="V133" s="29">
        <v>1</v>
      </c>
      <c r="W133" s="28">
        <f t="shared" si="48"/>
        <v>2000</v>
      </c>
      <c r="X133" s="29"/>
      <c r="Y133" s="29"/>
      <c r="Z133" s="29"/>
      <c r="AA133" s="29"/>
      <c r="AB133" s="29"/>
      <c r="AC133" s="29">
        <v>2000</v>
      </c>
      <c r="AD133" s="29"/>
      <c r="AE133" s="29"/>
      <c r="AF133" s="29"/>
      <c r="AG133" s="28">
        <f>SUM(AH133:AO133)</f>
        <v>0</v>
      </c>
      <c r="AH133" s="29"/>
      <c r="AI133" s="29"/>
      <c r="AJ133" s="29"/>
      <c r="AK133" s="29"/>
      <c r="AL133" s="29"/>
      <c r="AM133" s="29"/>
      <c r="AN133" s="29"/>
      <c r="AO133" s="29"/>
      <c r="AP133" s="29"/>
      <c r="AQ133" s="28">
        <f t="shared" si="40"/>
        <v>0</v>
      </c>
      <c r="AR133" s="30"/>
      <c r="AS133" s="30"/>
      <c r="AT133" s="30"/>
      <c r="AU133" s="29"/>
      <c r="AV133" s="29"/>
      <c r="AW133" s="30"/>
      <c r="AX133" s="30"/>
      <c r="AY133" s="29"/>
      <c r="AZ133" s="31" t="s">
        <v>214</v>
      </c>
    </row>
    <row r="134" spans="1:52" s="116" customFormat="1" ht="25.5" x14ac:dyDescent="0.25">
      <c r="A134" s="32"/>
      <c r="B134" s="33"/>
      <c r="C134" s="32"/>
      <c r="D134" s="34"/>
      <c r="E134" s="32"/>
      <c r="F134" s="117"/>
      <c r="G134" s="51" t="s">
        <v>264</v>
      </c>
      <c r="H134" s="52">
        <f t="shared" si="49"/>
        <v>3.9216636673771264E-3</v>
      </c>
      <c r="I134" s="24" t="s">
        <v>265</v>
      </c>
      <c r="J134" s="26">
        <f t="shared" si="31"/>
        <v>210</v>
      </c>
      <c r="K134" s="26">
        <f t="shared" si="47"/>
        <v>21</v>
      </c>
      <c r="L134" s="27"/>
      <c r="M134" s="28">
        <f t="shared" si="50"/>
        <v>0</v>
      </c>
      <c r="N134" s="29"/>
      <c r="O134" s="29"/>
      <c r="P134" s="29"/>
      <c r="Q134" s="29"/>
      <c r="R134" s="29"/>
      <c r="S134" s="29"/>
      <c r="T134" s="29"/>
      <c r="U134" s="29"/>
      <c r="V134" s="29">
        <v>7</v>
      </c>
      <c r="W134" s="28">
        <f t="shared" si="48"/>
        <v>70</v>
      </c>
      <c r="X134" s="29">
        <v>70</v>
      </c>
      <c r="Y134" s="29"/>
      <c r="Z134" s="29"/>
      <c r="AA134" s="29"/>
      <c r="AB134" s="29"/>
      <c r="AC134" s="29"/>
      <c r="AD134" s="29"/>
      <c r="AE134" s="29"/>
      <c r="AF134" s="29">
        <v>7</v>
      </c>
      <c r="AG134" s="28">
        <f>SUM(AH134:AO134)</f>
        <v>70</v>
      </c>
      <c r="AH134" s="29">
        <v>70</v>
      </c>
      <c r="AI134" s="29"/>
      <c r="AJ134" s="29"/>
      <c r="AK134" s="29"/>
      <c r="AL134" s="29"/>
      <c r="AM134" s="29"/>
      <c r="AN134" s="29"/>
      <c r="AO134" s="29"/>
      <c r="AP134" s="29">
        <v>7</v>
      </c>
      <c r="AQ134" s="28">
        <f t="shared" si="40"/>
        <v>70</v>
      </c>
      <c r="AR134" s="30">
        <v>70</v>
      </c>
      <c r="AS134" s="30"/>
      <c r="AT134" s="30"/>
      <c r="AU134" s="29"/>
      <c r="AV134" s="29"/>
      <c r="AW134" s="30"/>
      <c r="AX134" s="30"/>
      <c r="AY134" s="29"/>
      <c r="AZ134" s="37" t="s">
        <v>214</v>
      </c>
    </row>
    <row r="135" spans="1:52" s="116" customFormat="1" ht="25.5" x14ac:dyDescent="0.25">
      <c r="A135" s="32"/>
      <c r="B135" s="33"/>
      <c r="C135" s="32"/>
      <c r="D135" s="34"/>
      <c r="E135" s="32"/>
      <c r="F135" s="117"/>
      <c r="G135" s="66" t="s">
        <v>266</v>
      </c>
      <c r="H135" s="52">
        <f t="shared" si="49"/>
        <v>0.10767767955284054</v>
      </c>
      <c r="I135" s="24" t="s">
        <v>267</v>
      </c>
      <c r="J135" s="26">
        <f t="shared" si="31"/>
        <v>5766</v>
      </c>
      <c r="K135" s="26">
        <f t="shared" si="47"/>
        <v>28</v>
      </c>
      <c r="L135" s="27">
        <v>17</v>
      </c>
      <c r="M135" s="28">
        <f>SUM(N135:U135)</f>
        <v>3676</v>
      </c>
      <c r="N135" s="29">
        <v>3676</v>
      </c>
      <c r="O135" s="29"/>
      <c r="P135" s="29"/>
      <c r="Q135" s="29"/>
      <c r="R135" s="29"/>
      <c r="S135" s="29"/>
      <c r="T135" s="29"/>
      <c r="U135" s="29"/>
      <c r="V135" s="29">
        <f>SUM(W135:AD135)</f>
        <v>0</v>
      </c>
      <c r="W135" s="28">
        <f t="shared" si="48"/>
        <v>0</v>
      </c>
      <c r="X135" s="29"/>
      <c r="Y135" s="29"/>
      <c r="Z135" s="29"/>
      <c r="AA135" s="29"/>
      <c r="AB135" s="29"/>
      <c r="AC135" s="29"/>
      <c r="AD135" s="29"/>
      <c r="AE135" s="29"/>
      <c r="AF135" s="29">
        <v>11</v>
      </c>
      <c r="AG135" s="28">
        <f>SUM(AH135:AO135)</f>
        <v>2090</v>
      </c>
      <c r="AH135" s="29">
        <v>2090</v>
      </c>
      <c r="AI135" s="29"/>
      <c r="AJ135" s="29"/>
      <c r="AK135" s="29"/>
      <c r="AL135" s="29"/>
      <c r="AM135" s="29"/>
      <c r="AN135" s="29"/>
      <c r="AO135" s="29"/>
      <c r="AP135" s="29"/>
      <c r="AQ135" s="28">
        <f t="shared" si="40"/>
        <v>0</v>
      </c>
      <c r="AR135" s="30"/>
      <c r="AS135" s="30"/>
      <c r="AT135" s="30"/>
      <c r="AU135" s="29"/>
      <c r="AV135" s="29"/>
      <c r="AW135" s="30"/>
      <c r="AX135" s="30"/>
      <c r="AY135" s="29"/>
      <c r="AZ135" s="31" t="s">
        <v>214</v>
      </c>
    </row>
    <row r="136" spans="1:52" s="116" customFormat="1" ht="54" customHeight="1" x14ac:dyDescent="0.25">
      <c r="A136" s="32"/>
      <c r="B136" s="33"/>
      <c r="C136" s="32"/>
      <c r="D136" s="34"/>
      <c r="E136" s="39"/>
      <c r="F136" s="117"/>
      <c r="G136" s="67"/>
      <c r="H136" s="52">
        <f t="shared" si="49"/>
        <v>0</v>
      </c>
      <c r="I136" s="24" t="s">
        <v>268</v>
      </c>
      <c r="J136" s="26"/>
      <c r="K136" s="26"/>
      <c r="L136" s="27"/>
      <c r="M136" s="28"/>
      <c r="N136" s="29"/>
      <c r="O136" s="29"/>
      <c r="P136" s="29"/>
      <c r="Q136" s="29"/>
      <c r="R136" s="29"/>
      <c r="S136" s="29"/>
      <c r="T136" s="29"/>
      <c r="U136" s="29"/>
      <c r="V136" s="29"/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8"/>
      <c r="AH136" s="29"/>
      <c r="AI136" s="29"/>
      <c r="AJ136" s="29"/>
      <c r="AK136" s="29"/>
      <c r="AL136" s="29"/>
      <c r="AM136" s="29"/>
      <c r="AN136" s="29"/>
      <c r="AO136" s="29"/>
      <c r="AP136" s="29"/>
      <c r="AQ136" s="28"/>
      <c r="AR136" s="30"/>
      <c r="AS136" s="30"/>
      <c r="AT136" s="30"/>
      <c r="AU136" s="29"/>
      <c r="AV136" s="29"/>
      <c r="AW136" s="30"/>
      <c r="AX136" s="30"/>
      <c r="AY136" s="29"/>
      <c r="AZ136" s="31" t="s">
        <v>231</v>
      </c>
    </row>
    <row r="137" spans="1:52" s="116" customFormat="1" ht="47.25" customHeight="1" x14ac:dyDescent="0.25">
      <c r="A137" s="32"/>
      <c r="B137" s="33"/>
      <c r="C137" s="32"/>
      <c r="D137" s="34"/>
      <c r="E137" s="18" t="s">
        <v>269</v>
      </c>
      <c r="F137" s="117"/>
      <c r="G137" s="51" t="s">
        <v>270</v>
      </c>
      <c r="H137" s="52">
        <f t="shared" si="49"/>
        <v>0</v>
      </c>
      <c r="I137" s="24" t="s">
        <v>271</v>
      </c>
      <c r="J137" s="26">
        <f t="shared" si="31"/>
        <v>0</v>
      </c>
      <c r="K137" s="26">
        <f t="shared" si="47"/>
        <v>26</v>
      </c>
      <c r="L137" s="27">
        <v>26</v>
      </c>
      <c r="M137" s="28">
        <f t="shared" si="50"/>
        <v>0</v>
      </c>
      <c r="N137" s="29"/>
      <c r="O137" s="29"/>
      <c r="P137" s="29"/>
      <c r="Q137" s="29"/>
      <c r="R137" s="29"/>
      <c r="S137" s="29"/>
      <c r="T137" s="29"/>
      <c r="U137" s="29"/>
      <c r="V137" s="29">
        <f>SUM(W137:AD137)</f>
        <v>0</v>
      </c>
      <c r="W137" s="28">
        <f t="shared" si="48"/>
        <v>0</v>
      </c>
      <c r="X137" s="29"/>
      <c r="Y137" s="29"/>
      <c r="Z137" s="29"/>
      <c r="AA137" s="29"/>
      <c r="AB137" s="29"/>
      <c r="AC137" s="29"/>
      <c r="AD137" s="29"/>
      <c r="AE137" s="29"/>
      <c r="AF137" s="29"/>
      <c r="AG137" s="28">
        <f>SUM(AH137:AO137)</f>
        <v>0</v>
      </c>
      <c r="AH137" s="29"/>
      <c r="AI137" s="29"/>
      <c r="AJ137" s="29"/>
      <c r="AK137" s="29"/>
      <c r="AL137" s="29"/>
      <c r="AM137" s="29"/>
      <c r="AN137" s="29"/>
      <c r="AO137" s="29"/>
      <c r="AP137" s="29"/>
      <c r="AQ137" s="28">
        <f t="shared" si="40"/>
        <v>0</v>
      </c>
      <c r="AR137" s="30"/>
      <c r="AS137" s="30"/>
      <c r="AT137" s="30"/>
      <c r="AU137" s="29"/>
      <c r="AV137" s="29"/>
      <c r="AW137" s="30"/>
      <c r="AX137" s="30"/>
      <c r="AY137" s="29"/>
      <c r="AZ137" s="37" t="s">
        <v>220</v>
      </c>
    </row>
    <row r="138" spans="1:52" s="116" customFormat="1" ht="45" customHeight="1" x14ac:dyDescent="0.25">
      <c r="A138" s="32"/>
      <c r="B138" s="33"/>
      <c r="C138" s="32"/>
      <c r="D138" s="34"/>
      <c r="E138" s="39"/>
      <c r="F138" s="117"/>
      <c r="G138" s="51" t="s">
        <v>272</v>
      </c>
      <c r="H138" s="52">
        <f t="shared" si="49"/>
        <v>3.2680530561476056E-3</v>
      </c>
      <c r="I138" s="24" t="s">
        <v>273</v>
      </c>
      <c r="J138" s="26">
        <f t="shared" si="31"/>
        <v>175</v>
      </c>
      <c r="K138" s="26">
        <f t="shared" si="47"/>
        <v>175</v>
      </c>
      <c r="L138" s="27">
        <v>40</v>
      </c>
      <c r="M138" s="28">
        <f t="shared" si="50"/>
        <v>40</v>
      </c>
      <c r="N138" s="29"/>
      <c r="O138" s="29"/>
      <c r="P138" s="29">
        <v>40</v>
      </c>
      <c r="Q138" s="29"/>
      <c r="R138" s="29"/>
      <c r="S138" s="29"/>
      <c r="T138" s="29"/>
      <c r="U138" s="29"/>
      <c r="V138" s="29">
        <v>40</v>
      </c>
      <c r="W138" s="28">
        <f t="shared" si="48"/>
        <v>40</v>
      </c>
      <c r="X138" s="29"/>
      <c r="Y138" s="29"/>
      <c r="Z138" s="29">
        <v>40</v>
      </c>
      <c r="AA138" s="29"/>
      <c r="AB138" s="29"/>
      <c r="AC138" s="29"/>
      <c r="AD138" s="29"/>
      <c r="AE138" s="29"/>
      <c r="AF138" s="29">
        <v>40</v>
      </c>
      <c r="AG138" s="28">
        <f>SUM(AH138:AO138)</f>
        <v>40</v>
      </c>
      <c r="AH138" s="29"/>
      <c r="AI138" s="29"/>
      <c r="AJ138" s="29">
        <v>40</v>
      </c>
      <c r="AK138" s="29"/>
      <c r="AL138" s="29"/>
      <c r="AM138" s="29"/>
      <c r="AN138" s="29"/>
      <c r="AO138" s="29"/>
      <c r="AP138" s="29">
        <v>55</v>
      </c>
      <c r="AQ138" s="28">
        <f t="shared" si="40"/>
        <v>55</v>
      </c>
      <c r="AR138" s="30"/>
      <c r="AS138" s="30"/>
      <c r="AT138" s="30">
        <v>55</v>
      </c>
      <c r="AU138" s="29"/>
      <c r="AV138" s="29"/>
      <c r="AW138" s="30"/>
      <c r="AX138" s="30"/>
      <c r="AY138" s="29"/>
      <c r="AZ138" s="37" t="s">
        <v>220</v>
      </c>
    </row>
    <row r="139" spans="1:52" s="116" customFormat="1" ht="39.75" customHeight="1" x14ac:dyDescent="0.25">
      <c r="A139" s="32"/>
      <c r="B139" s="33"/>
      <c r="C139" s="32"/>
      <c r="D139" s="34"/>
      <c r="E139" s="18" t="s">
        <v>274</v>
      </c>
      <c r="F139" s="117"/>
      <c r="G139" s="66" t="s">
        <v>275</v>
      </c>
      <c r="H139" s="52">
        <f t="shared" si="49"/>
        <v>1.0610154425033276E-2</v>
      </c>
      <c r="I139" s="24" t="s">
        <v>276</v>
      </c>
      <c r="J139" s="26">
        <f t="shared" si="31"/>
        <v>568.16</v>
      </c>
      <c r="K139" s="26">
        <v>2500</v>
      </c>
      <c r="L139" s="27">
        <v>2500</v>
      </c>
      <c r="M139" s="28">
        <f t="shared" si="50"/>
        <v>142.04</v>
      </c>
      <c r="N139" s="29"/>
      <c r="O139" s="29"/>
      <c r="P139" s="29">
        <v>142.04</v>
      </c>
      <c r="Q139" s="29"/>
      <c r="R139" s="29"/>
      <c r="S139" s="29"/>
      <c r="T139" s="29"/>
      <c r="U139" s="29"/>
      <c r="V139" s="29">
        <v>2500</v>
      </c>
      <c r="W139" s="28">
        <f t="shared" si="48"/>
        <v>142.04</v>
      </c>
      <c r="X139" s="29"/>
      <c r="Y139" s="29"/>
      <c r="Z139" s="29">
        <v>142.04</v>
      </c>
      <c r="AA139" s="29"/>
      <c r="AB139" s="29"/>
      <c r="AC139" s="29"/>
      <c r="AD139" s="29"/>
      <c r="AE139" s="29"/>
      <c r="AF139" s="29">
        <v>2500</v>
      </c>
      <c r="AG139" s="28">
        <f>SUM(AH139:AO139)</f>
        <v>142.04</v>
      </c>
      <c r="AH139" s="29"/>
      <c r="AI139" s="29"/>
      <c r="AJ139" s="29">
        <v>142.04</v>
      </c>
      <c r="AK139" s="29"/>
      <c r="AL139" s="29"/>
      <c r="AM139" s="29"/>
      <c r="AN139" s="29"/>
      <c r="AO139" s="29"/>
      <c r="AP139" s="29">
        <v>2500</v>
      </c>
      <c r="AQ139" s="28">
        <f t="shared" si="40"/>
        <v>142.04</v>
      </c>
      <c r="AR139" s="30"/>
      <c r="AS139" s="30"/>
      <c r="AT139" s="29">
        <v>142.04</v>
      </c>
      <c r="AU139" s="29"/>
      <c r="AV139" s="29"/>
      <c r="AW139" s="30"/>
      <c r="AX139" s="30"/>
      <c r="AY139" s="29"/>
      <c r="AZ139" s="37" t="s">
        <v>214</v>
      </c>
    </row>
    <row r="140" spans="1:52" s="116" customFormat="1" ht="51.75" customHeight="1" x14ac:dyDescent="0.25">
      <c r="A140" s="32"/>
      <c r="B140" s="33"/>
      <c r="C140" s="32"/>
      <c r="D140" s="34"/>
      <c r="E140" s="32"/>
      <c r="F140" s="117"/>
      <c r="G140" s="67"/>
      <c r="H140" s="52">
        <f t="shared" si="49"/>
        <v>2.1220308850066556E-3</v>
      </c>
      <c r="I140" s="24" t="s">
        <v>277</v>
      </c>
      <c r="J140" s="26">
        <f>+J139*20%</f>
        <v>113.63200000000001</v>
      </c>
      <c r="K140" s="136">
        <f t="shared" ref="K140:AZ140" si="54">+K139*20%</f>
        <v>500</v>
      </c>
      <c r="L140" s="27">
        <f t="shared" si="54"/>
        <v>500</v>
      </c>
      <c r="M140" s="136">
        <f t="shared" si="54"/>
        <v>28.408000000000001</v>
      </c>
      <c r="N140" s="136">
        <f t="shared" si="54"/>
        <v>0</v>
      </c>
      <c r="O140" s="136"/>
      <c r="P140" s="136">
        <f t="shared" si="54"/>
        <v>28.408000000000001</v>
      </c>
      <c r="Q140" s="136">
        <f t="shared" si="54"/>
        <v>0</v>
      </c>
      <c r="R140" s="136">
        <f t="shared" si="54"/>
        <v>0</v>
      </c>
      <c r="S140" s="136">
        <f t="shared" si="54"/>
        <v>0</v>
      </c>
      <c r="T140" s="136">
        <f t="shared" si="54"/>
        <v>0</v>
      </c>
      <c r="U140" s="136">
        <f t="shared" si="54"/>
        <v>0</v>
      </c>
      <c r="V140" s="26">
        <f t="shared" si="54"/>
        <v>500</v>
      </c>
      <c r="W140" s="136">
        <f t="shared" si="54"/>
        <v>28.408000000000001</v>
      </c>
      <c r="X140" s="136">
        <f t="shared" si="54"/>
        <v>0</v>
      </c>
      <c r="Y140" s="136"/>
      <c r="Z140" s="136">
        <f t="shared" si="54"/>
        <v>28.408000000000001</v>
      </c>
      <c r="AA140" s="136">
        <f t="shared" si="54"/>
        <v>0</v>
      </c>
      <c r="AB140" s="136">
        <f t="shared" si="54"/>
        <v>0</v>
      </c>
      <c r="AC140" s="136">
        <f t="shared" si="54"/>
        <v>0</v>
      </c>
      <c r="AD140" s="136">
        <f t="shared" si="54"/>
        <v>0</v>
      </c>
      <c r="AE140" s="136">
        <f t="shared" si="54"/>
        <v>0</v>
      </c>
      <c r="AF140" s="26">
        <f t="shared" si="54"/>
        <v>500</v>
      </c>
      <c r="AG140" s="136">
        <f t="shared" si="54"/>
        <v>28.408000000000001</v>
      </c>
      <c r="AH140" s="136">
        <f t="shared" si="54"/>
        <v>0</v>
      </c>
      <c r="AI140" s="136"/>
      <c r="AJ140" s="136">
        <f t="shared" si="54"/>
        <v>28.408000000000001</v>
      </c>
      <c r="AK140" s="136">
        <f t="shared" si="54"/>
        <v>0</v>
      </c>
      <c r="AL140" s="136">
        <f t="shared" si="54"/>
        <v>0</v>
      </c>
      <c r="AM140" s="136">
        <f t="shared" si="54"/>
        <v>0</v>
      </c>
      <c r="AN140" s="136">
        <f t="shared" si="54"/>
        <v>0</v>
      </c>
      <c r="AO140" s="136">
        <f t="shared" si="54"/>
        <v>0</v>
      </c>
      <c r="AP140" s="26">
        <f t="shared" si="54"/>
        <v>500</v>
      </c>
      <c r="AQ140" s="136">
        <f t="shared" si="54"/>
        <v>28.408000000000001</v>
      </c>
      <c r="AR140" s="136">
        <f t="shared" si="54"/>
        <v>0</v>
      </c>
      <c r="AS140" s="136"/>
      <c r="AT140" s="136">
        <f t="shared" si="54"/>
        <v>28.408000000000001</v>
      </c>
      <c r="AU140" s="136">
        <f t="shared" si="54"/>
        <v>0</v>
      </c>
      <c r="AV140" s="136">
        <f t="shared" si="54"/>
        <v>0</v>
      </c>
      <c r="AW140" s="136">
        <f t="shared" si="54"/>
        <v>0</v>
      </c>
      <c r="AX140" s="136">
        <f t="shared" si="54"/>
        <v>0</v>
      </c>
      <c r="AY140" s="136">
        <f t="shared" si="54"/>
        <v>0</v>
      </c>
      <c r="AZ140" s="136" t="e">
        <f t="shared" si="54"/>
        <v>#VALUE!</v>
      </c>
    </row>
    <row r="141" spans="1:52" s="116" customFormat="1" ht="36" x14ac:dyDescent="0.25">
      <c r="A141" s="32"/>
      <c r="B141" s="33"/>
      <c r="C141" s="32"/>
      <c r="D141" s="34"/>
      <c r="E141" s="39"/>
      <c r="F141" s="117"/>
      <c r="G141" s="51" t="s">
        <v>278</v>
      </c>
      <c r="H141" s="52">
        <f t="shared" si="49"/>
        <v>1.2728599788972617E-2</v>
      </c>
      <c r="I141" s="24" t="s">
        <v>279</v>
      </c>
      <c r="J141" s="26">
        <f t="shared" si="31"/>
        <v>681.6</v>
      </c>
      <c r="K141" s="26">
        <v>2500</v>
      </c>
      <c r="L141" s="27">
        <v>2500</v>
      </c>
      <c r="M141" s="28">
        <f t="shared" si="50"/>
        <v>170.4</v>
      </c>
      <c r="N141" s="29"/>
      <c r="O141" s="29"/>
      <c r="P141" s="29">
        <v>170.4</v>
      </c>
      <c r="Q141" s="29"/>
      <c r="R141" s="29"/>
      <c r="S141" s="29"/>
      <c r="T141" s="29"/>
      <c r="U141" s="29"/>
      <c r="V141" s="29">
        <v>2500</v>
      </c>
      <c r="W141" s="28">
        <f t="shared" si="48"/>
        <v>170.4</v>
      </c>
      <c r="X141" s="29"/>
      <c r="Y141" s="29"/>
      <c r="Z141" s="29">
        <v>170.4</v>
      </c>
      <c r="AA141" s="29"/>
      <c r="AB141" s="29"/>
      <c r="AC141" s="29"/>
      <c r="AD141" s="29"/>
      <c r="AE141" s="29"/>
      <c r="AF141" s="29">
        <v>2500</v>
      </c>
      <c r="AG141" s="28">
        <f>SUM(AH141:AO141)</f>
        <v>170.4</v>
      </c>
      <c r="AH141" s="29"/>
      <c r="AI141" s="29"/>
      <c r="AJ141" s="29">
        <v>170.4</v>
      </c>
      <c r="AK141" s="29"/>
      <c r="AL141" s="29"/>
      <c r="AM141" s="29"/>
      <c r="AN141" s="29"/>
      <c r="AO141" s="29"/>
      <c r="AP141" s="29">
        <v>2500</v>
      </c>
      <c r="AQ141" s="28">
        <f t="shared" si="40"/>
        <v>170.4</v>
      </c>
      <c r="AR141" s="30"/>
      <c r="AS141" s="30"/>
      <c r="AT141" s="29">
        <v>170.4</v>
      </c>
      <c r="AU141" s="29"/>
      <c r="AV141" s="29"/>
      <c r="AW141" s="30"/>
      <c r="AX141" s="30"/>
      <c r="AY141" s="29"/>
      <c r="AZ141" s="37" t="s">
        <v>214</v>
      </c>
    </row>
    <row r="142" spans="1:52" s="116" customFormat="1" ht="48" customHeight="1" x14ac:dyDescent="0.25">
      <c r="A142" s="32"/>
      <c r="B142" s="33"/>
      <c r="C142" s="32"/>
      <c r="D142" s="34"/>
      <c r="E142" s="18" t="s">
        <v>280</v>
      </c>
      <c r="F142" s="117"/>
      <c r="G142" s="51" t="s">
        <v>281</v>
      </c>
      <c r="H142" s="52">
        <f t="shared" si="49"/>
        <v>7.4698355569088127E-3</v>
      </c>
      <c r="I142" s="24" t="s">
        <v>282</v>
      </c>
      <c r="J142" s="93">
        <f t="shared" si="31"/>
        <v>400</v>
      </c>
      <c r="K142" s="26">
        <f t="shared" si="47"/>
        <v>759.75</v>
      </c>
      <c r="L142" s="27">
        <v>189.75</v>
      </c>
      <c r="M142" s="118">
        <f>SUM(N142:U142)</f>
        <v>100</v>
      </c>
      <c r="N142" s="119">
        <v>100</v>
      </c>
      <c r="O142" s="29"/>
      <c r="P142" s="29"/>
      <c r="Q142" s="29"/>
      <c r="R142" s="29"/>
      <c r="S142" s="29"/>
      <c r="T142" s="29"/>
      <c r="U142" s="29"/>
      <c r="V142" s="29">
        <v>190</v>
      </c>
      <c r="W142" s="118">
        <f>SUM(X142:AE142)</f>
        <v>100</v>
      </c>
      <c r="X142" s="119">
        <v>100</v>
      </c>
      <c r="Y142" s="29"/>
      <c r="Z142" s="29"/>
      <c r="AA142" s="29"/>
      <c r="AB142" s="29"/>
      <c r="AC142" s="29"/>
      <c r="AD142" s="29"/>
      <c r="AE142" s="29"/>
      <c r="AF142" s="29">
        <v>190</v>
      </c>
      <c r="AG142" s="118">
        <f>SUM(AH142:AO142)</f>
        <v>100</v>
      </c>
      <c r="AH142" s="119">
        <v>100</v>
      </c>
      <c r="AI142" s="29"/>
      <c r="AJ142" s="29"/>
      <c r="AK142" s="29"/>
      <c r="AL142" s="29"/>
      <c r="AM142" s="29"/>
      <c r="AN142" s="29"/>
      <c r="AO142" s="29"/>
      <c r="AP142" s="29">
        <v>190</v>
      </c>
      <c r="AQ142" s="118">
        <f>SUM(AR142:AY142)</f>
        <v>100</v>
      </c>
      <c r="AR142" s="119">
        <v>100</v>
      </c>
      <c r="AS142" s="30"/>
      <c r="AT142" s="30"/>
      <c r="AU142" s="29"/>
      <c r="AV142" s="29"/>
      <c r="AW142" s="30"/>
      <c r="AX142" s="30"/>
      <c r="AY142" s="29"/>
      <c r="AZ142" s="37" t="s">
        <v>214</v>
      </c>
    </row>
    <row r="143" spans="1:52" s="116" customFormat="1" ht="48" x14ac:dyDescent="0.25">
      <c r="A143" s="32"/>
      <c r="B143" s="33"/>
      <c r="C143" s="32"/>
      <c r="D143" s="34"/>
      <c r="E143" s="32"/>
      <c r="F143" s="117"/>
      <c r="G143" s="51" t="s">
        <v>283</v>
      </c>
      <c r="H143" s="52">
        <f t="shared" si="49"/>
        <v>0</v>
      </c>
      <c r="I143" s="24" t="s">
        <v>284</v>
      </c>
      <c r="J143" s="121"/>
      <c r="K143" s="26">
        <f t="shared" si="47"/>
        <v>4</v>
      </c>
      <c r="L143" s="27">
        <v>1</v>
      </c>
      <c r="M143" s="122"/>
      <c r="N143" s="123"/>
      <c r="O143" s="29"/>
      <c r="P143" s="29"/>
      <c r="Q143" s="29"/>
      <c r="R143" s="29"/>
      <c r="S143" s="29"/>
      <c r="T143" s="29"/>
      <c r="U143" s="29"/>
      <c r="V143" s="29">
        <v>1</v>
      </c>
      <c r="W143" s="122"/>
      <c r="X143" s="123"/>
      <c r="Y143" s="29"/>
      <c r="Z143" s="29"/>
      <c r="AA143" s="29"/>
      <c r="AB143" s="29"/>
      <c r="AC143" s="29"/>
      <c r="AD143" s="29"/>
      <c r="AE143" s="29"/>
      <c r="AF143" s="29">
        <v>1</v>
      </c>
      <c r="AG143" s="122"/>
      <c r="AH143" s="123"/>
      <c r="AI143" s="29"/>
      <c r="AJ143" s="29"/>
      <c r="AK143" s="29"/>
      <c r="AL143" s="29"/>
      <c r="AM143" s="29"/>
      <c r="AN143" s="29"/>
      <c r="AO143" s="29"/>
      <c r="AP143" s="29">
        <v>1</v>
      </c>
      <c r="AQ143" s="122"/>
      <c r="AR143" s="123"/>
      <c r="AS143" s="30"/>
      <c r="AT143" s="30"/>
      <c r="AU143" s="29"/>
      <c r="AV143" s="29"/>
      <c r="AW143" s="30"/>
      <c r="AX143" s="30"/>
      <c r="AY143" s="29"/>
      <c r="AZ143" s="37" t="s">
        <v>214</v>
      </c>
    </row>
    <row r="144" spans="1:52" s="116" customFormat="1" ht="36.75" customHeight="1" x14ac:dyDescent="0.25">
      <c r="A144" s="32"/>
      <c r="B144" s="33"/>
      <c r="C144" s="32"/>
      <c r="D144" s="34"/>
      <c r="E144" s="32"/>
      <c r="F144" s="117"/>
      <c r="G144" s="51" t="s">
        <v>285</v>
      </c>
      <c r="H144" s="52">
        <f t="shared" si="49"/>
        <v>0</v>
      </c>
      <c r="I144" s="24" t="s">
        <v>286</v>
      </c>
      <c r="J144" s="121"/>
      <c r="K144" s="26">
        <f t="shared" si="47"/>
        <v>0</v>
      </c>
      <c r="L144" s="27"/>
      <c r="M144" s="122"/>
      <c r="N144" s="123"/>
      <c r="O144" s="29"/>
      <c r="P144" s="29"/>
      <c r="Q144" s="29"/>
      <c r="R144" s="29"/>
      <c r="S144" s="29"/>
      <c r="T144" s="29"/>
      <c r="U144" s="29"/>
      <c r="V144" s="29">
        <f>SUM(W144:AD144)</f>
        <v>0</v>
      </c>
      <c r="W144" s="122"/>
      <c r="X144" s="123"/>
      <c r="Y144" s="29"/>
      <c r="Z144" s="29"/>
      <c r="AA144" s="29"/>
      <c r="AB144" s="29"/>
      <c r="AC144" s="29"/>
      <c r="AD144" s="29"/>
      <c r="AE144" s="29"/>
      <c r="AF144" s="29"/>
      <c r="AG144" s="122"/>
      <c r="AH144" s="123"/>
      <c r="AI144" s="29"/>
      <c r="AJ144" s="29"/>
      <c r="AK144" s="29"/>
      <c r="AL144" s="29"/>
      <c r="AM144" s="29"/>
      <c r="AN144" s="29"/>
      <c r="AO144" s="29"/>
      <c r="AP144" s="29"/>
      <c r="AQ144" s="122"/>
      <c r="AR144" s="123"/>
      <c r="AS144" s="30"/>
      <c r="AT144" s="30"/>
      <c r="AU144" s="29"/>
      <c r="AV144" s="29"/>
      <c r="AW144" s="30"/>
      <c r="AX144" s="30"/>
      <c r="AY144" s="29"/>
      <c r="AZ144" s="37" t="s">
        <v>214</v>
      </c>
    </row>
    <row r="145" spans="1:52" s="116" customFormat="1" ht="32.25" customHeight="1" x14ac:dyDescent="0.25">
      <c r="A145" s="32"/>
      <c r="B145" s="33"/>
      <c r="C145" s="39"/>
      <c r="D145" s="50"/>
      <c r="E145" s="39"/>
      <c r="F145" s="137"/>
      <c r="G145" s="51" t="s">
        <v>287</v>
      </c>
      <c r="H145" s="52">
        <f t="shared" si="49"/>
        <v>0</v>
      </c>
      <c r="I145" s="24" t="s">
        <v>288</v>
      </c>
      <c r="J145" s="94"/>
      <c r="K145" s="26">
        <f t="shared" si="47"/>
        <v>1</v>
      </c>
      <c r="L145" s="27"/>
      <c r="M145" s="125"/>
      <c r="N145" s="126"/>
      <c r="O145" s="29"/>
      <c r="P145" s="29"/>
      <c r="Q145" s="29"/>
      <c r="R145" s="29"/>
      <c r="S145" s="29"/>
      <c r="T145" s="29"/>
      <c r="U145" s="29"/>
      <c r="V145" s="29">
        <f>SUM(W145:AD145)</f>
        <v>0</v>
      </c>
      <c r="W145" s="125"/>
      <c r="X145" s="126"/>
      <c r="Y145" s="29"/>
      <c r="Z145" s="29"/>
      <c r="AA145" s="29"/>
      <c r="AB145" s="29"/>
      <c r="AC145" s="29"/>
      <c r="AD145" s="29"/>
      <c r="AE145" s="29"/>
      <c r="AF145" s="29"/>
      <c r="AG145" s="125"/>
      <c r="AH145" s="126"/>
      <c r="AI145" s="29"/>
      <c r="AJ145" s="29"/>
      <c r="AK145" s="29"/>
      <c r="AL145" s="29"/>
      <c r="AM145" s="29"/>
      <c r="AN145" s="29"/>
      <c r="AO145" s="29"/>
      <c r="AP145" s="29">
        <v>1</v>
      </c>
      <c r="AQ145" s="125"/>
      <c r="AR145" s="126"/>
      <c r="AS145" s="30"/>
      <c r="AT145" s="30"/>
      <c r="AU145" s="29"/>
      <c r="AV145" s="29"/>
      <c r="AW145" s="30"/>
      <c r="AX145" s="30"/>
      <c r="AY145" s="29"/>
      <c r="AZ145" s="37" t="s">
        <v>214</v>
      </c>
    </row>
    <row r="146" spans="1:52" s="138" customFormat="1" ht="12.75" customHeight="1" x14ac:dyDescent="0.2">
      <c r="A146" s="32"/>
      <c r="B146" s="33"/>
      <c r="C146" s="54" t="s">
        <v>67</v>
      </c>
      <c r="D146" s="55"/>
      <c r="E146" s="56"/>
      <c r="F146" s="85">
        <f>+F145+F144+F143+F142+F141+F139+F138+F137+F135+F134+F133+F131+F130+F128+F127+F124+F123+F121+F120+F119+F114+F111+F110</f>
        <v>1</v>
      </c>
      <c r="G146" s="24"/>
      <c r="H146" s="113">
        <f>SUM(H110:H145)</f>
        <v>0.99999999999999989</v>
      </c>
      <c r="I146" s="45"/>
      <c r="J146" s="26">
        <f>SUM(J110:J145)</f>
        <v>53548.702237500002</v>
      </c>
      <c r="K146" s="26">
        <f t="shared" ref="K146:AY146" si="55">SUM(K110:K145)</f>
        <v>14637.55</v>
      </c>
      <c r="L146" s="58">
        <f t="shared" si="55"/>
        <v>7755.95</v>
      </c>
      <c r="M146" s="26">
        <f t="shared" si="55"/>
        <v>10653.848</v>
      </c>
      <c r="N146" s="26">
        <f>SUM(N110:N144)</f>
        <v>4026</v>
      </c>
      <c r="O146" s="26">
        <f t="shared" si="55"/>
        <v>0</v>
      </c>
      <c r="P146" s="26">
        <f t="shared" si="55"/>
        <v>6862.848</v>
      </c>
      <c r="Q146" s="26">
        <f t="shared" si="55"/>
        <v>0</v>
      </c>
      <c r="R146" s="26">
        <f t="shared" si="55"/>
        <v>0</v>
      </c>
      <c r="S146" s="26">
        <f t="shared" si="55"/>
        <v>0</v>
      </c>
      <c r="T146" s="26">
        <f t="shared" si="55"/>
        <v>0</v>
      </c>
      <c r="U146" s="26">
        <f t="shared" si="55"/>
        <v>0</v>
      </c>
      <c r="V146" s="26">
        <f t="shared" si="55"/>
        <v>7788.2</v>
      </c>
      <c r="W146" s="26">
        <f t="shared" si="55"/>
        <v>24441.348000000002</v>
      </c>
      <c r="X146" s="26">
        <f>SUM(X110:X144)</f>
        <v>475</v>
      </c>
      <c r="Y146" s="26">
        <f t="shared" si="55"/>
        <v>0</v>
      </c>
      <c r="Z146" s="26">
        <f t="shared" si="55"/>
        <v>7216.348</v>
      </c>
      <c r="AA146" s="26">
        <f t="shared" si="55"/>
        <v>0</v>
      </c>
      <c r="AB146" s="26">
        <f t="shared" si="55"/>
        <v>0</v>
      </c>
      <c r="AC146" s="26">
        <f t="shared" si="55"/>
        <v>17000</v>
      </c>
      <c r="AD146" s="26">
        <f t="shared" si="55"/>
        <v>0</v>
      </c>
      <c r="AE146" s="26">
        <f t="shared" si="55"/>
        <v>0</v>
      </c>
      <c r="AF146" s="26">
        <f t="shared" si="55"/>
        <v>7800.2</v>
      </c>
      <c r="AG146" s="26">
        <f t="shared" si="55"/>
        <v>10013.075500000001</v>
      </c>
      <c r="AH146" s="26">
        <f>SUM(AH110:AH144)</f>
        <v>2625</v>
      </c>
      <c r="AI146" s="26">
        <f t="shared" si="55"/>
        <v>0</v>
      </c>
      <c r="AJ146" s="26">
        <f t="shared" si="55"/>
        <v>7388.0754999999999</v>
      </c>
      <c r="AK146" s="26">
        <f t="shared" si="55"/>
        <v>0</v>
      </c>
      <c r="AL146" s="26">
        <f t="shared" si="55"/>
        <v>0</v>
      </c>
      <c r="AM146" s="26">
        <f t="shared" si="55"/>
        <v>0</v>
      </c>
      <c r="AN146" s="26">
        <f t="shared" si="55"/>
        <v>0</v>
      </c>
      <c r="AO146" s="26">
        <f t="shared" si="55"/>
        <v>0</v>
      </c>
      <c r="AP146" s="26">
        <f t="shared" si="55"/>
        <v>7793.2</v>
      </c>
      <c r="AQ146" s="26">
        <f t="shared" si="55"/>
        <v>8440.4307375000008</v>
      </c>
      <c r="AR146" s="26">
        <f>SUM(AR110:AR144)</f>
        <v>480</v>
      </c>
      <c r="AS146" s="26">
        <f t="shared" si="55"/>
        <v>0</v>
      </c>
      <c r="AT146" s="26">
        <f t="shared" si="55"/>
        <v>8210.4307375000008</v>
      </c>
      <c r="AU146" s="26">
        <f t="shared" si="55"/>
        <v>0</v>
      </c>
      <c r="AV146" s="26">
        <f t="shared" si="55"/>
        <v>0</v>
      </c>
      <c r="AW146" s="26">
        <f t="shared" si="55"/>
        <v>0</v>
      </c>
      <c r="AX146" s="26">
        <f t="shared" si="55"/>
        <v>0</v>
      </c>
      <c r="AY146" s="26">
        <f t="shared" si="55"/>
        <v>0</v>
      </c>
      <c r="AZ146" s="26"/>
    </row>
    <row r="147" spans="1:52" s="116" customFormat="1" ht="36.75" customHeight="1" x14ac:dyDescent="0.25">
      <c r="A147" s="32"/>
      <c r="B147" s="33"/>
      <c r="C147" s="139" t="s">
        <v>289</v>
      </c>
      <c r="D147" s="70">
        <f>+J187/J235</f>
        <v>0.29837510738975692</v>
      </c>
      <c r="E147" s="18" t="s">
        <v>290</v>
      </c>
      <c r="F147" s="23">
        <f>+J152/J187</f>
        <v>0.38789759503491078</v>
      </c>
      <c r="G147" s="140" t="s">
        <v>291</v>
      </c>
      <c r="H147" s="52">
        <f>+J147/$J$152</f>
        <v>0.81818181818181823</v>
      </c>
      <c r="I147" s="24" t="s">
        <v>292</v>
      </c>
      <c r="J147" s="26">
        <f>+M147+W147+AG147+AQ147</f>
        <v>45000</v>
      </c>
      <c r="K147" s="26">
        <f t="shared" ref="K147:K190" si="56">+L147+V147+AF147+AP147</f>
        <v>20000</v>
      </c>
      <c r="L147" s="27"/>
      <c r="M147" s="28">
        <f>SUM(N147:U147)</f>
        <v>0</v>
      </c>
      <c r="N147" s="29"/>
      <c r="O147" s="29"/>
      <c r="P147" s="29"/>
      <c r="Q147" s="29"/>
      <c r="R147" s="29"/>
      <c r="S147" s="29"/>
      <c r="T147" s="29"/>
      <c r="U147" s="29"/>
      <c r="V147" s="29">
        <v>7000</v>
      </c>
      <c r="W147" s="26">
        <f>SUM(X147:AE147)</f>
        <v>16000</v>
      </c>
      <c r="X147" s="29"/>
      <c r="Y147" s="29"/>
      <c r="Z147" s="29"/>
      <c r="AA147" s="29"/>
      <c r="AB147" s="29"/>
      <c r="AC147" s="29">
        <v>16000</v>
      </c>
      <c r="AD147" s="29"/>
      <c r="AE147" s="29"/>
      <c r="AF147" s="29">
        <v>4000</v>
      </c>
      <c r="AG147" s="28">
        <v>29000</v>
      </c>
      <c r="AH147" s="29"/>
      <c r="AI147" s="29"/>
      <c r="AJ147" s="29"/>
      <c r="AK147" s="29"/>
      <c r="AL147" s="29"/>
      <c r="AM147" s="29">
        <f>26*AF147</f>
        <v>104000</v>
      </c>
      <c r="AN147" s="29"/>
      <c r="AO147" s="29"/>
      <c r="AP147" s="29">
        <v>9000</v>
      </c>
      <c r="AQ147" s="28">
        <f t="shared" si="40"/>
        <v>0</v>
      </c>
      <c r="AR147" s="30"/>
      <c r="AS147" s="30"/>
      <c r="AT147" s="30"/>
      <c r="AU147" s="29"/>
      <c r="AV147" s="29"/>
      <c r="AW147" s="30"/>
      <c r="AX147" s="30"/>
      <c r="AY147" s="29"/>
      <c r="AZ147" s="31" t="s">
        <v>293</v>
      </c>
    </row>
    <row r="148" spans="1:52" s="116" customFormat="1" ht="36.75" customHeight="1" x14ac:dyDescent="0.25">
      <c r="A148" s="32"/>
      <c r="B148" s="33"/>
      <c r="C148" s="141"/>
      <c r="D148" s="21"/>
      <c r="E148" s="32"/>
      <c r="F148" s="73"/>
      <c r="G148" s="142"/>
      <c r="H148" s="52"/>
      <c r="I148" s="24" t="s">
        <v>294</v>
      </c>
      <c r="J148" s="25">
        <f t="shared" ref="J148:AZ148" si="57">+J147*20%</f>
        <v>9000</v>
      </c>
      <c r="K148" s="143">
        <f t="shared" si="57"/>
        <v>4000</v>
      </c>
      <c r="L148" s="143">
        <f t="shared" si="57"/>
        <v>0</v>
      </c>
      <c r="M148" s="143">
        <f t="shared" si="57"/>
        <v>0</v>
      </c>
      <c r="N148" s="143">
        <f t="shared" si="57"/>
        <v>0</v>
      </c>
      <c r="O148" s="143">
        <f t="shared" si="57"/>
        <v>0</v>
      </c>
      <c r="P148" s="143">
        <f t="shared" si="57"/>
        <v>0</v>
      </c>
      <c r="Q148" s="143">
        <f t="shared" si="57"/>
        <v>0</v>
      </c>
      <c r="R148" s="143">
        <f t="shared" si="57"/>
        <v>0</v>
      </c>
      <c r="S148" s="143">
        <f t="shared" si="57"/>
        <v>0</v>
      </c>
      <c r="T148" s="143">
        <f t="shared" si="57"/>
        <v>0</v>
      </c>
      <c r="U148" s="143">
        <f t="shared" si="57"/>
        <v>0</v>
      </c>
      <c r="V148" s="143">
        <f t="shared" si="57"/>
        <v>1400</v>
      </c>
      <c r="W148" s="143">
        <f t="shared" si="57"/>
        <v>3200</v>
      </c>
      <c r="X148" s="143">
        <f t="shared" si="57"/>
        <v>0</v>
      </c>
      <c r="Y148" s="143">
        <f t="shared" si="57"/>
        <v>0</v>
      </c>
      <c r="Z148" s="143">
        <f t="shared" si="57"/>
        <v>0</v>
      </c>
      <c r="AA148" s="143">
        <f t="shared" si="57"/>
        <v>0</v>
      </c>
      <c r="AB148" s="143">
        <f t="shared" si="57"/>
        <v>0</v>
      </c>
      <c r="AC148" s="143">
        <f t="shared" si="57"/>
        <v>3200</v>
      </c>
      <c r="AD148" s="143">
        <f t="shared" si="57"/>
        <v>0</v>
      </c>
      <c r="AE148" s="143">
        <f t="shared" si="57"/>
        <v>0</v>
      </c>
      <c r="AF148" s="143">
        <f t="shared" si="57"/>
        <v>800</v>
      </c>
      <c r="AG148" s="143">
        <f t="shared" si="57"/>
        <v>5800</v>
      </c>
      <c r="AH148" s="143">
        <f t="shared" si="57"/>
        <v>0</v>
      </c>
      <c r="AI148" s="143">
        <f t="shared" si="57"/>
        <v>0</v>
      </c>
      <c r="AJ148" s="143">
        <f t="shared" si="57"/>
        <v>0</v>
      </c>
      <c r="AK148" s="143">
        <f t="shared" si="57"/>
        <v>0</v>
      </c>
      <c r="AL148" s="143">
        <f t="shared" si="57"/>
        <v>0</v>
      </c>
      <c r="AM148" s="143">
        <f t="shared" si="57"/>
        <v>20800</v>
      </c>
      <c r="AN148" s="143">
        <f t="shared" si="57"/>
        <v>0</v>
      </c>
      <c r="AO148" s="143">
        <f t="shared" si="57"/>
        <v>0</v>
      </c>
      <c r="AP148" s="143">
        <f t="shared" si="57"/>
        <v>1800</v>
      </c>
      <c r="AQ148" s="143">
        <f t="shared" si="57"/>
        <v>0</v>
      </c>
      <c r="AR148" s="143">
        <f t="shared" si="57"/>
        <v>0</v>
      </c>
      <c r="AS148" s="143">
        <f t="shared" si="57"/>
        <v>0</v>
      </c>
      <c r="AT148" s="143">
        <f t="shared" si="57"/>
        <v>0</v>
      </c>
      <c r="AU148" s="143">
        <f t="shared" si="57"/>
        <v>0</v>
      </c>
      <c r="AV148" s="143">
        <f t="shared" si="57"/>
        <v>0</v>
      </c>
      <c r="AW148" s="143">
        <f t="shared" si="57"/>
        <v>0</v>
      </c>
      <c r="AX148" s="143">
        <f t="shared" si="57"/>
        <v>0</v>
      </c>
      <c r="AY148" s="143">
        <f t="shared" si="57"/>
        <v>0</v>
      </c>
      <c r="AZ148" s="143" t="e">
        <f t="shared" si="57"/>
        <v>#VALUE!</v>
      </c>
    </row>
    <row r="149" spans="1:52" s="116" customFormat="1" ht="36.75" customHeight="1" x14ac:dyDescent="0.25">
      <c r="A149" s="32"/>
      <c r="B149" s="33"/>
      <c r="C149" s="141"/>
      <c r="D149" s="21"/>
      <c r="E149" s="32"/>
      <c r="F149" s="73"/>
      <c r="G149" s="142"/>
      <c r="H149" s="52">
        <f>+J149/$J$152</f>
        <v>9.0909090909090912E-2</v>
      </c>
      <c r="I149" s="24" t="s">
        <v>295</v>
      </c>
      <c r="J149" s="25">
        <f>+M149+W149+AG149+AQ149</f>
        <v>5000</v>
      </c>
      <c r="K149" s="26">
        <f>+L149+V149+AF149+AP149</f>
        <v>17900</v>
      </c>
      <c r="L149" s="27"/>
      <c r="M149" s="28"/>
      <c r="N149" s="29"/>
      <c r="O149" s="29"/>
      <c r="P149" s="29"/>
      <c r="Q149" s="29"/>
      <c r="R149" s="29"/>
      <c r="S149" s="29"/>
      <c r="T149" s="29"/>
      <c r="U149" s="29"/>
      <c r="V149" s="29">
        <v>3000</v>
      </c>
      <c r="W149" s="26">
        <f>SUM(X149:AE149)</f>
        <v>5000</v>
      </c>
      <c r="X149" s="29"/>
      <c r="Y149" s="29"/>
      <c r="Z149" s="29"/>
      <c r="AA149" s="29"/>
      <c r="AB149" s="29"/>
      <c r="AC149" s="29">
        <v>5000</v>
      </c>
      <c r="AD149" s="29"/>
      <c r="AE149" s="29"/>
      <c r="AF149" s="29">
        <v>8000</v>
      </c>
      <c r="AG149" s="28">
        <f>SUM(AH149:AO149)</f>
        <v>0</v>
      </c>
      <c r="AH149" s="29"/>
      <c r="AI149" s="29"/>
      <c r="AJ149" s="29"/>
      <c r="AK149" s="29"/>
      <c r="AL149" s="29"/>
      <c r="AM149" s="29"/>
      <c r="AN149" s="29"/>
      <c r="AO149" s="29"/>
      <c r="AP149" s="29">
        <v>6900</v>
      </c>
      <c r="AQ149" s="28"/>
      <c r="AR149" s="30"/>
      <c r="AS149" s="30"/>
      <c r="AT149" s="30"/>
      <c r="AU149" s="29"/>
      <c r="AV149" s="29"/>
      <c r="AW149" s="30"/>
      <c r="AX149" s="30"/>
      <c r="AY149" s="29"/>
      <c r="AZ149" s="31" t="s">
        <v>293</v>
      </c>
    </row>
    <row r="150" spans="1:52" s="116" customFormat="1" ht="36.75" customHeight="1" x14ac:dyDescent="0.25">
      <c r="A150" s="32"/>
      <c r="B150" s="33"/>
      <c r="C150" s="141"/>
      <c r="D150" s="21"/>
      <c r="E150" s="32"/>
      <c r="F150" s="73"/>
      <c r="G150" s="144"/>
      <c r="H150" s="52"/>
      <c r="I150" s="24" t="s">
        <v>296</v>
      </c>
      <c r="J150" s="25"/>
      <c r="K150" s="143">
        <f t="shared" ref="K150:AZ150" si="58">+K149*20%</f>
        <v>3580</v>
      </c>
      <c r="L150" s="143">
        <f t="shared" si="58"/>
        <v>0</v>
      </c>
      <c r="M150" s="143">
        <f t="shared" si="58"/>
        <v>0</v>
      </c>
      <c r="N150" s="143">
        <f t="shared" si="58"/>
        <v>0</v>
      </c>
      <c r="O150" s="143">
        <f t="shared" si="58"/>
        <v>0</v>
      </c>
      <c r="P150" s="143">
        <f t="shared" si="58"/>
        <v>0</v>
      </c>
      <c r="Q150" s="143">
        <f t="shared" si="58"/>
        <v>0</v>
      </c>
      <c r="R150" s="143">
        <f t="shared" si="58"/>
        <v>0</v>
      </c>
      <c r="S150" s="143">
        <f t="shared" si="58"/>
        <v>0</v>
      </c>
      <c r="T150" s="143">
        <f t="shared" si="58"/>
        <v>0</v>
      </c>
      <c r="U150" s="143">
        <f t="shared" si="58"/>
        <v>0</v>
      </c>
      <c r="V150" s="143">
        <f t="shared" si="58"/>
        <v>600</v>
      </c>
      <c r="W150" s="143">
        <f t="shared" si="58"/>
        <v>1000</v>
      </c>
      <c r="X150" s="143">
        <f t="shared" si="58"/>
        <v>0</v>
      </c>
      <c r="Y150" s="143">
        <f t="shared" si="58"/>
        <v>0</v>
      </c>
      <c r="Z150" s="143">
        <f t="shared" si="58"/>
        <v>0</v>
      </c>
      <c r="AA150" s="143">
        <f t="shared" si="58"/>
        <v>0</v>
      </c>
      <c r="AB150" s="143">
        <f t="shared" si="58"/>
        <v>0</v>
      </c>
      <c r="AC150" s="143">
        <f t="shared" si="58"/>
        <v>1000</v>
      </c>
      <c r="AD150" s="143">
        <f t="shared" si="58"/>
        <v>0</v>
      </c>
      <c r="AE150" s="143">
        <f t="shared" si="58"/>
        <v>0</v>
      </c>
      <c r="AF150" s="143">
        <f t="shared" si="58"/>
        <v>1600</v>
      </c>
      <c r="AG150" s="143">
        <f t="shared" si="58"/>
        <v>0</v>
      </c>
      <c r="AH150" s="143">
        <f t="shared" si="58"/>
        <v>0</v>
      </c>
      <c r="AI150" s="143">
        <f t="shared" si="58"/>
        <v>0</v>
      </c>
      <c r="AJ150" s="143">
        <f t="shared" si="58"/>
        <v>0</v>
      </c>
      <c r="AK150" s="143">
        <f t="shared" si="58"/>
        <v>0</v>
      </c>
      <c r="AL150" s="143">
        <f t="shared" si="58"/>
        <v>0</v>
      </c>
      <c r="AM150" s="143">
        <f t="shared" si="58"/>
        <v>0</v>
      </c>
      <c r="AN150" s="143">
        <f t="shared" si="58"/>
        <v>0</v>
      </c>
      <c r="AO150" s="143">
        <f t="shared" si="58"/>
        <v>0</v>
      </c>
      <c r="AP150" s="143">
        <f t="shared" si="58"/>
        <v>1380</v>
      </c>
      <c r="AQ150" s="143">
        <f t="shared" si="58"/>
        <v>0</v>
      </c>
      <c r="AR150" s="143">
        <f t="shared" si="58"/>
        <v>0</v>
      </c>
      <c r="AS150" s="143">
        <f t="shared" si="58"/>
        <v>0</v>
      </c>
      <c r="AT150" s="143">
        <f t="shared" si="58"/>
        <v>0</v>
      </c>
      <c r="AU150" s="143">
        <f t="shared" si="58"/>
        <v>0</v>
      </c>
      <c r="AV150" s="143">
        <f t="shared" si="58"/>
        <v>0</v>
      </c>
      <c r="AW150" s="143">
        <f t="shared" si="58"/>
        <v>0</v>
      </c>
      <c r="AX150" s="143">
        <f t="shared" si="58"/>
        <v>0</v>
      </c>
      <c r="AY150" s="143">
        <f t="shared" si="58"/>
        <v>0</v>
      </c>
      <c r="AZ150" s="143" t="e">
        <f t="shared" si="58"/>
        <v>#VALUE!</v>
      </c>
    </row>
    <row r="151" spans="1:52" s="116" customFormat="1" ht="24.75" customHeight="1" x14ac:dyDescent="0.25">
      <c r="A151" s="32"/>
      <c r="B151" s="33"/>
      <c r="C151" s="141"/>
      <c r="D151" s="21"/>
      <c r="E151" s="39"/>
      <c r="F151" s="36"/>
      <c r="G151" s="51" t="s">
        <v>297</v>
      </c>
      <c r="H151" s="52">
        <f>+J151/$J$152</f>
        <v>9.0909090909090912E-2</v>
      </c>
      <c r="I151" s="24" t="s">
        <v>298</v>
      </c>
      <c r="J151" s="25">
        <f>+M151+W151+AG151+AQ151</f>
        <v>5000</v>
      </c>
      <c r="K151" s="26">
        <f t="shared" si="56"/>
        <v>15000</v>
      </c>
      <c r="L151" s="27">
        <v>1000</v>
      </c>
      <c r="M151" s="28">
        <f>SUM(N151:U151)</f>
        <v>5000</v>
      </c>
      <c r="N151" s="29"/>
      <c r="O151" s="29"/>
      <c r="P151" s="29"/>
      <c r="Q151" s="29"/>
      <c r="R151" s="29"/>
      <c r="S151" s="29">
        <v>5000</v>
      </c>
      <c r="T151" s="29"/>
      <c r="U151" s="29"/>
      <c r="V151" s="29">
        <v>5000</v>
      </c>
      <c r="W151" s="28">
        <f>SUM(X151:AE151)</f>
        <v>0</v>
      </c>
      <c r="X151" s="29"/>
      <c r="Y151" s="29"/>
      <c r="Z151" s="29"/>
      <c r="AA151" s="29"/>
      <c r="AB151" s="29"/>
      <c r="AC151" s="29"/>
      <c r="AD151" s="29"/>
      <c r="AE151" s="29"/>
      <c r="AF151" s="29">
        <v>5000</v>
      </c>
      <c r="AG151" s="28">
        <f>SUM(AH151:AO151)</f>
        <v>0</v>
      </c>
      <c r="AH151" s="29"/>
      <c r="AI151" s="29"/>
      <c r="AJ151" s="29"/>
      <c r="AK151" s="29"/>
      <c r="AL151" s="29"/>
      <c r="AM151" s="29"/>
      <c r="AN151" s="29"/>
      <c r="AO151" s="29"/>
      <c r="AP151" s="29">
        <v>4000</v>
      </c>
      <c r="AQ151" s="28">
        <f t="shared" si="40"/>
        <v>0</v>
      </c>
      <c r="AR151" s="30"/>
      <c r="AS151" s="30"/>
      <c r="AT151" s="30"/>
      <c r="AU151" s="29"/>
      <c r="AV151" s="29"/>
      <c r="AW151" s="30"/>
      <c r="AX151" s="30"/>
      <c r="AY151" s="29"/>
      <c r="AZ151" s="37" t="s">
        <v>293</v>
      </c>
    </row>
    <row r="152" spans="1:52" s="116" customFormat="1" ht="25.5" x14ac:dyDescent="0.25">
      <c r="A152" s="32"/>
      <c r="B152" s="33"/>
      <c r="C152" s="141"/>
      <c r="D152" s="21"/>
      <c r="E152" s="41" t="s">
        <v>43</v>
      </c>
      <c r="F152" s="42">
        <f>+F151+F149+F147</f>
        <v>0.38789759503491078</v>
      </c>
      <c r="G152" s="51"/>
      <c r="H152" s="52">
        <f>SUM(H147:H151)</f>
        <v>1</v>
      </c>
      <c r="I152" s="24"/>
      <c r="J152" s="25">
        <f>+J151+J149+J147</f>
        <v>55000</v>
      </c>
      <c r="K152" s="25">
        <f t="shared" ref="K152:AZ152" si="59">+K151+K149+K147</f>
        <v>52900</v>
      </c>
      <c r="L152" s="25">
        <f t="shared" si="59"/>
        <v>1000</v>
      </c>
      <c r="M152" s="25">
        <f t="shared" si="59"/>
        <v>5000</v>
      </c>
      <c r="N152" s="25">
        <f t="shared" si="59"/>
        <v>0</v>
      </c>
      <c r="O152" s="25">
        <f t="shared" si="59"/>
        <v>0</v>
      </c>
      <c r="P152" s="25">
        <f t="shared" si="59"/>
        <v>0</v>
      </c>
      <c r="Q152" s="25">
        <f t="shared" si="59"/>
        <v>0</v>
      </c>
      <c r="R152" s="25">
        <f t="shared" si="59"/>
        <v>0</v>
      </c>
      <c r="S152" s="25">
        <f t="shared" si="59"/>
        <v>5000</v>
      </c>
      <c r="T152" s="25">
        <f t="shared" si="59"/>
        <v>0</v>
      </c>
      <c r="U152" s="25">
        <f t="shared" si="59"/>
        <v>0</v>
      </c>
      <c r="V152" s="25">
        <f t="shared" si="59"/>
        <v>15000</v>
      </c>
      <c r="W152" s="25">
        <f t="shared" si="59"/>
        <v>21000</v>
      </c>
      <c r="X152" s="25">
        <f t="shared" si="59"/>
        <v>0</v>
      </c>
      <c r="Y152" s="25">
        <f t="shared" si="59"/>
        <v>0</v>
      </c>
      <c r="Z152" s="25">
        <f t="shared" si="59"/>
        <v>0</v>
      </c>
      <c r="AA152" s="25">
        <f t="shared" si="59"/>
        <v>0</v>
      </c>
      <c r="AB152" s="25">
        <f t="shared" si="59"/>
        <v>0</v>
      </c>
      <c r="AC152" s="25">
        <f t="shared" si="59"/>
        <v>21000</v>
      </c>
      <c r="AD152" s="25">
        <f t="shared" si="59"/>
        <v>0</v>
      </c>
      <c r="AE152" s="25">
        <f t="shared" si="59"/>
        <v>0</v>
      </c>
      <c r="AF152" s="25">
        <f t="shared" si="59"/>
        <v>17000</v>
      </c>
      <c r="AG152" s="25">
        <f t="shared" si="59"/>
        <v>29000</v>
      </c>
      <c r="AH152" s="25">
        <f t="shared" si="59"/>
        <v>0</v>
      </c>
      <c r="AI152" s="25">
        <f t="shared" si="59"/>
        <v>0</v>
      </c>
      <c r="AJ152" s="25">
        <f t="shared" si="59"/>
        <v>0</v>
      </c>
      <c r="AK152" s="25">
        <f t="shared" si="59"/>
        <v>0</v>
      </c>
      <c r="AL152" s="25">
        <f t="shared" si="59"/>
        <v>0</v>
      </c>
      <c r="AM152" s="25">
        <f t="shared" si="59"/>
        <v>104000</v>
      </c>
      <c r="AN152" s="25">
        <f t="shared" si="59"/>
        <v>0</v>
      </c>
      <c r="AO152" s="25">
        <f t="shared" si="59"/>
        <v>0</v>
      </c>
      <c r="AP152" s="25">
        <f t="shared" si="59"/>
        <v>19900</v>
      </c>
      <c r="AQ152" s="25">
        <f t="shared" si="59"/>
        <v>0</v>
      </c>
      <c r="AR152" s="25">
        <f t="shared" si="59"/>
        <v>0</v>
      </c>
      <c r="AS152" s="25">
        <f t="shared" si="59"/>
        <v>0</v>
      </c>
      <c r="AT152" s="25">
        <f t="shared" si="59"/>
        <v>0</v>
      </c>
      <c r="AU152" s="25">
        <f t="shared" si="59"/>
        <v>0</v>
      </c>
      <c r="AV152" s="25">
        <f t="shared" si="59"/>
        <v>0</v>
      </c>
      <c r="AW152" s="25">
        <f t="shared" si="59"/>
        <v>0</v>
      </c>
      <c r="AX152" s="25">
        <f t="shared" si="59"/>
        <v>0</v>
      </c>
      <c r="AY152" s="25">
        <f t="shared" si="59"/>
        <v>0</v>
      </c>
      <c r="AZ152" s="25" t="e">
        <f t="shared" si="59"/>
        <v>#VALUE!</v>
      </c>
    </row>
    <row r="153" spans="1:52" s="116" customFormat="1" ht="45.75" customHeight="1" x14ac:dyDescent="0.25">
      <c r="A153" s="32"/>
      <c r="B153" s="33"/>
      <c r="C153" s="141"/>
      <c r="D153" s="21"/>
      <c r="E153" s="18" t="s">
        <v>299</v>
      </c>
      <c r="F153" s="23">
        <f>+J179/J187</f>
        <v>0.41956414415685167</v>
      </c>
      <c r="G153" s="79" t="s">
        <v>300</v>
      </c>
      <c r="H153" s="52"/>
      <c r="I153" s="79" t="s">
        <v>301</v>
      </c>
      <c r="J153" s="25">
        <f>+M153+W153+AG153+AQ153</f>
        <v>500</v>
      </c>
      <c r="K153" s="26">
        <f t="shared" si="56"/>
        <v>7</v>
      </c>
      <c r="L153" s="27"/>
      <c r="M153" s="28">
        <f>SUM(N153:U153)</f>
        <v>0</v>
      </c>
      <c r="N153" s="29"/>
      <c r="O153" s="29"/>
      <c r="P153" s="29"/>
      <c r="Q153" s="29"/>
      <c r="R153" s="29"/>
      <c r="S153" s="29"/>
      <c r="T153" s="29"/>
      <c r="U153" s="29"/>
      <c r="V153" s="29">
        <v>7</v>
      </c>
      <c r="W153" s="28">
        <f>SUM(X153:AE153)</f>
        <v>500</v>
      </c>
      <c r="X153" s="29"/>
      <c r="Y153" s="29"/>
      <c r="Z153" s="145">
        <v>500</v>
      </c>
      <c r="AA153" s="29"/>
      <c r="AB153" s="29"/>
      <c r="AC153" s="29"/>
      <c r="AD153" s="29"/>
      <c r="AE153" s="29"/>
      <c r="AF153" s="29"/>
      <c r="AG153" s="28">
        <f>SUM(AH153:AO153)</f>
        <v>0</v>
      </c>
      <c r="AH153" s="29"/>
      <c r="AI153" s="29"/>
      <c r="AJ153" s="29"/>
      <c r="AK153" s="29"/>
      <c r="AL153" s="29"/>
      <c r="AM153" s="29"/>
      <c r="AN153" s="29"/>
      <c r="AO153" s="29"/>
      <c r="AP153" s="29"/>
      <c r="AQ153" s="28">
        <f t="shared" si="40"/>
        <v>0</v>
      </c>
      <c r="AR153" s="30"/>
      <c r="AS153" s="30"/>
      <c r="AT153" s="30"/>
      <c r="AU153" s="29"/>
      <c r="AV153" s="29"/>
      <c r="AW153" s="30"/>
      <c r="AX153" s="30"/>
      <c r="AY153" s="29"/>
      <c r="AZ153" s="31" t="s">
        <v>293</v>
      </c>
    </row>
    <row r="154" spans="1:52" s="116" customFormat="1" ht="25.5" x14ac:dyDescent="0.25">
      <c r="A154" s="32"/>
      <c r="B154" s="33"/>
      <c r="C154" s="141"/>
      <c r="D154" s="21"/>
      <c r="E154" s="32"/>
      <c r="F154" s="73"/>
      <c r="G154" s="51" t="s">
        <v>302</v>
      </c>
      <c r="H154" s="52"/>
      <c r="I154" s="24" t="s">
        <v>303</v>
      </c>
      <c r="J154" s="25">
        <f>+M154+W154+AG154+AQ154</f>
        <v>500</v>
      </c>
      <c r="K154" s="26">
        <f t="shared" si="56"/>
        <v>5</v>
      </c>
      <c r="L154" s="27"/>
      <c r="M154" s="28">
        <f>SUM(N154:U154)</f>
        <v>0</v>
      </c>
      <c r="N154" s="29"/>
      <c r="O154" s="29"/>
      <c r="P154" s="29"/>
      <c r="Q154" s="29"/>
      <c r="R154" s="29"/>
      <c r="S154" s="29"/>
      <c r="T154" s="29"/>
      <c r="U154" s="29"/>
      <c r="V154" s="29">
        <v>5</v>
      </c>
      <c r="W154" s="28">
        <f>SUM(X154:AE154)</f>
        <v>500</v>
      </c>
      <c r="X154" s="29"/>
      <c r="Y154" s="29"/>
      <c r="Z154" s="145">
        <v>500</v>
      </c>
      <c r="AA154" s="29"/>
      <c r="AB154" s="29"/>
      <c r="AC154" s="29"/>
      <c r="AD154" s="29"/>
      <c r="AE154" s="29"/>
      <c r="AF154" s="29"/>
      <c r="AG154" s="28">
        <f>SUM(AH154:AO154)</f>
        <v>0</v>
      </c>
      <c r="AH154" s="29"/>
      <c r="AI154" s="29"/>
      <c r="AJ154" s="29"/>
      <c r="AK154" s="29"/>
      <c r="AL154" s="29"/>
      <c r="AM154" s="29"/>
      <c r="AN154" s="29"/>
      <c r="AO154" s="29"/>
      <c r="AP154" s="29"/>
      <c r="AQ154" s="28">
        <f t="shared" si="40"/>
        <v>0</v>
      </c>
      <c r="AR154" s="30"/>
      <c r="AS154" s="30"/>
      <c r="AT154" s="30"/>
      <c r="AU154" s="29"/>
      <c r="AV154" s="29"/>
      <c r="AW154" s="30"/>
      <c r="AX154" s="30"/>
      <c r="AY154" s="29"/>
      <c r="AZ154" s="31" t="s">
        <v>304</v>
      </c>
    </row>
    <row r="155" spans="1:52" s="116" customFormat="1" ht="25.5" x14ac:dyDescent="0.25">
      <c r="A155" s="32"/>
      <c r="B155" s="33"/>
      <c r="C155" s="141"/>
      <c r="D155" s="21"/>
      <c r="E155" s="32"/>
      <c r="F155" s="73"/>
      <c r="G155" s="51" t="s">
        <v>305</v>
      </c>
      <c r="H155" s="52"/>
      <c r="I155" s="24" t="s">
        <v>306</v>
      </c>
      <c r="J155" s="25">
        <f>+M155+W155+AG155+AQ155</f>
        <v>500</v>
      </c>
      <c r="K155" s="26">
        <f t="shared" si="56"/>
        <v>5</v>
      </c>
      <c r="L155" s="27"/>
      <c r="M155" s="28">
        <f>SUM(N155:U155)</f>
        <v>0</v>
      </c>
      <c r="N155" s="29"/>
      <c r="O155" s="29"/>
      <c r="P155" s="29"/>
      <c r="Q155" s="29"/>
      <c r="R155" s="29"/>
      <c r="S155" s="29"/>
      <c r="T155" s="29"/>
      <c r="U155" s="29"/>
      <c r="V155" s="29">
        <v>5</v>
      </c>
      <c r="W155" s="28">
        <f>SUM(X155:AE155)</f>
        <v>500</v>
      </c>
      <c r="X155" s="29"/>
      <c r="Y155" s="29"/>
      <c r="Z155" s="145">
        <v>500</v>
      </c>
      <c r="AA155" s="29"/>
      <c r="AB155" s="29"/>
      <c r="AC155" s="29"/>
      <c r="AD155" s="29"/>
      <c r="AE155" s="29"/>
      <c r="AF155" s="29"/>
      <c r="AG155" s="28">
        <f>SUM(AH155:AO155)</f>
        <v>0</v>
      </c>
      <c r="AH155" s="29"/>
      <c r="AI155" s="29"/>
      <c r="AJ155" s="29"/>
      <c r="AK155" s="29"/>
      <c r="AL155" s="29"/>
      <c r="AM155" s="29"/>
      <c r="AN155" s="29"/>
      <c r="AO155" s="29"/>
      <c r="AP155" s="29"/>
      <c r="AQ155" s="28">
        <f t="shared" si="40"/>
        <v>0</v>
      </c>
      <c r="AR155" s="30"/>
      <c r="AS155" s="30"/>
      <c r="AT155" s="30"/>
      <c r="AU155" s="29"/>
      <c r="AV155" s="29"/>
      <c r="AW155" s="30"/>
      <c r="AX155" s="30"/>
      <c r="AY155" s="29"/>
      <c r="AZ155" s="31" t="s">
        <v>293</v>
      </c>
    </row>
    <row r="156" spans="1:52" s="116" customFormat="1" ht="43.5" customHeight="1" x14ac:dyDescent="0.25">
      <c r="A156" s="32"/>
      <c r="B156" s="33"/>
      <c r="C156" s="141"/>
      <c r="D156" s="21"/>
      <c r="E156" s="32"/>
      <c r="F156" s="73"/>
      <c r="G156" s="66" t="s">
        <v>307</v>
      </c>
      <c r="H156" s="52"/>
      <c r="I156" s="24" t="s">
        <v>308</v>
      </c>
      <c r="J156" s="25">
        <f>+M156+W156+AG156+AQ156</f>
        <v>8200</v>
      </c>
      <c r="K156" s="26">
        <f t="shared" si="56"/>
        <v>10</v>
      </c>
      <c r="L156" s="27">
        <v>2</v>
      </c>
      <c r="M156" s="28">
        <f>SUM(N156:U156)</f>
        <v>1640</v>
      </c>
      <c r="N156" s="29"/>
      <c r="O156" s="29"/>
      <c r="P156" s="29">
        <f>2*820</f>
        <v>1640</v>
      </c>
      <c r="Q156" s="29"/>
      <c r="R156" s="29"/>
      <c r="S156" s="29"/>
      <c r="T156" s="29"/>
      <c r="U156" s="29"/>
      <c r="V156" s="29">
        <v>3</v>
      </c>
      <c r="W156" s="28">
        <f>SUM(X156:AE156)</f>
        <v>2460</v>
      </c>
      <c r="X156" s="29"/>
      <c r="Y156" s="29"/>
      <c r="Z156" s="145">
        <f>3*820</f>
        <v>2460</v>
      </c>
      <c r="AA156" s="29"/>
      <c r="AB156" s="29"/>
      <c r="AC156" s="29"/>
      <c r="AD156" s="29"/>
      <c r="AE156" s="29"/>
      <c r="AF156" s="29">
        <v>2</v>
      </c>
      <c r="AG156" s="28">
        <f>SUM(AH156:AO156)</f>
        <v>1640</v>
      </c>
      <c r="AH156" s="29"/>
      <c r="AI156" s="29"/>
      <c r="AJ156" s="145">
        <f>2*820</f>
        <v>1640</v>
      </c>
      <c r="AK156" s="29"/>
      <c r="AL156" s="29"/>
      <c r="AM156" s="29"/>
      <c r="AN156" s="29"/>
      <c r="AO156" s="29"/>
      <c r="AP156" s="29">
        <v>3</v>
      </c>
      <c r="AQ156" s="28">
        <f t="shared" si="40"/>
        <v>2460</v>
      </c>
      <c r="AR156" s="30"/>
      <c r="AS156" s="30"/>
      <c r="AT156" s="145">
        <f>3*820</f>
        <v>2460</v>
      </c>
      <c r="AU156" s="29"/>
      <c r="AV156" s="29"/>
      <c r="AW156" s="30"/>
      <c r="AX156" s="30"/>
      <c r="AY156" s="29"/>
      <c r="AZ156" s="31" t="s">
        <v>293</v>
      </c>
    </row>
    <row r="157" spans="1:52" s="116" customFormat="1" ht="48" x14ac:dyDescent="0.25">
      <c r="A157" s="32"/>
      <c r="B157" s="33"/>
      <c r="C157" s="141"/>
      <c r="D157" s="21"/>
      <c r="E157" s="32"/>
      <c r="F157" s="73"/>
      <c r="G157" s="67"/>
      <c r="H157" s="52"/>
      <c r="I157" s="24" t="s">
        <v>309</v>
      </c>
      <c r="J157" s="25"/>
      <c r="K157" s="26"/>
      <c r="L157" s="27"/>
      <c r="M157" s="28"/>
      <c r="N157" s="29"/>
      <c r="O157" s="29"/>
      <c r="P157" s="29"/>
      <c r="Q157" s="29"/>
      <c r="R157" s="29"/>
      <c r="S157" s="29"/>
      <c r="T157" s="29"/>
      <c r="U157" s="29"/>
      <c r="V157" s="29"/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8"/>
      <c r="AH157" s="29"/>
      <c r="AI157" s="29"/>
      <c r="AJ157" s="29"/>
      <c r="AK157" s="29"/>
      <c r="AL157" s="29"/>
      <c r="AM157" s="29"/>
      <c r="AN157" s="29"/>
      <c r="AO157" s="29"/>
      <c r="AP157" s="29"/>
      <c r="AQ157" s="28"/>
      <c r="AR157" s="30"/>
      <c r="AS157" s="30"/>
      <c r="AT157" s="30"/>
      <c r="AU157" s="29"/>
      <c r="AV157" s="29"/>
      <c r="AW157" s="30"/>
      <c r="AX157" s="30"/>
      <c r="AY157" s="29"/>
      <c r="AZ157" s="30"/>
    </row>
    <row r="158" spans="1:52" s="116" customFormat="1" ht="43.5" customHeight="1" x14ac:dyDescent="0.25">
      <c r="A158" s="32"/>
      <c r="B158" s="33"/>
      <c r="C158" s="141"/>
      <c r="D158" s="21"/>
      <c r="E158" s="32"/>
      <c r="F158" s="73"/>
      <c r="G158" s="66" t="s">
        <v>310</v>
      </c>
      <c r="H158" s="52"/>
      <c r="I158" s="24" t="s">
        <v>311</v>
      </c>
      <c r="J158" s="25">
        <f t="shared" ref="J158:J178" si="60">+M158+W158+AG158+AQ158</f>
        <v>8000</v>
      </c>
      <c r="K158" s="26">
        <f t="shared" si="56"/>
        <v>10</v>
      </c>
      <c r="L158" s="146">
        <v>2</v>
      </c>
      <c r="M158" s="147">
        <f>SUM(N158:U158)</f>
        <v>1600</v>
      </c>
      <c r="N158" s="145">
        <v>0</v>
      </c>
      <c r="O158" s="145">
        <v>0</v>
      </c>
      <c r="P158" s="145">
        <f>2*800</f>
        <v>1600</v>
      </c>
      <c r="Q158" s="145">
        <v>0</v>
      </c>
      <c r="R158" s="145">
        <v>0</v>
      </c>
      <c r="S158" s="145">
        <v>0</v>
      </c>
      <c r="T158" s="145">
        <v>0</v>
      </c>
      <c r="U158" s="145">
        <v>0</v>
      </c>
      <c r="V158" s="145">
        <v>3</v>
      </c>
      <c r="W158" s="147">
        <f>SUM(X158:AE158)</f>
        <v>2400</v>
      </c>
      <c r="X158" s="145">
        <v>0</v>
      </c>
      <c r="Y158" s="145">
        <v>0</v>
      </c>
      <c r="Z158" s="145">
        <f>3*800</f>
        <v>2400</v>
      </c>
      <c r="AA158" s="145">
        <v>0</v>
      </c>
      <c r="AB158" s="145">
        <v>0</v>
      </c>
      <c r="AC158" s="145">
        <v>0</v>
      </c>
      <c r="AD158" s="145">
        <v>0</v>
      </c>
      <c r="AE158" s="145">
        <v>0</v>
      </c>
      <c r="AF158" s="145">
        <v>3</v>
      </c>
      <c r="AG158" s="147">
        <f>SUM(AH158:AO158)</f>
        <v>2400</v>
      </c>
      <c r="AH158" s="145">
        <v>0</v>
      </c>
      <c r="AI158" s="145">
        <v>0</v>
      </c>
      <c r="AJ158" s="145">
        <f>3*800</f>
        <v>2400</v>
      </c>
      <c r="AK158" s="145">
        <v>0</v>
      </c>
      <c r="AL158" s="145">
        <v>0</v>
      </c>
      <c r="AM158" s="145">
        <v>0</v>
      </c>
      <c r="AN158" s="145">
        <v>0</v>
      </c>
      <c r="AO158" s="145">
        <v>0</v>
      </c>
      <c r="AP158" s="145">
        <v>2</v>
      </c>
      <c r="AQ158" s="147">
        <f>SUM(AR158:AY158)</f>
        <v>1600</v>
      </c>
      <c r="AR158" s="145">
        <v>0</v>
      </c>
      <c r="AS158" s="145">
        <v>0</v>
      </c>
      <c r="AT158" s="145">
        <f>2*800</f>
        <v>1600</v>
      </c>
      <c r="AU158" s="29"/>
      <c r="AV158" s="29"/>
      <c r="AW158" s="30"/>
      <c r="AX158" s="30"/>
      <c r="AY158" s="29"/>
      <c r="AZ158" s="31" t="s">
        <v>293</v>
      </c>
    </row>
    <row r="159" spans="1:52" s="116" customFormat="1" ht="48" x14ac:dyDescent="0.25">
      <c r="A159" s="32"/>
      <c r="B159" s="33"/>
      <c r="C159" s="141"/>
      <c r="D159" s="21"/>
      <c r="E159" s="32"/>
      <c r="F159" s="73"/>
      <c r="G159" s="67"/>
      <c r="H159" s="52"/>
      <c r="I159" s="24" t="s">
        <v>312</v>
      </c>
      <c r="J159" s="25"/>
      <c r="K159" s="26"/>
      <c r="L159" s="27"/>
      <c r="M159" s="28"/>
      <c r="N159" s="29"/>
      <c r="O159" s="29"/>
      <c r="P159" s="29"/>
      <c r="Q159" s="29"/>
      <c r="R159" s="29"/>
      <c r="S159" s="29"/>
      <c r="T159" s="29"/>
      <c r="U159" s="29"/>
      <c r="V159" s="29"/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8"/>
      <c r="AH159" s="29"/>
      <c r="AI159" s="29"/>
      <c r="AJ159" s="29"/>
      <c r="AK159" s="29"/>
      <c r="AL159" s="29"/>
      <c r="AM159" s="29"/>
      <c r="AN159" s="29"/>
      <c r="AO159" s="29"/>
      <c r="AP159" s="29"/>
      <c r="AQ159" s="28"/>
      <c r="AR159" s="30"/>
      <c r="AS159" s="30"/>
      <c r="AT159" s="30"/>
      <c r="AU159" s="29"/>
      <c r="AV159" s="29"/>
      <c r="AW159" s="30"/>
      <c r="AX159" s="30"/>
      <c r="AY159" s="29"/>
      <c r="AZ159" s="30"/>
    </row>
    <row r="160" spans="1:52" s="116" customFormat="1" ht="25.5" x14ac:dyDescent="0.25">
      <c r="A160" s="32"/>
      <c r="B160" s="33"/>
      <c r="C160" s="141"/>
      <c r="D160" s="21"/>
      <c r="E160" s="32"/>
      <c r="F160" s="73"/>
      <c r="G160" s="51" t="s">
        <v>313</v>
      </c>
      <c r="H160" s="52"/>
      <c r="I160" s="24" t="s">
        <v>314</v>
      </c>
      <c r="J160" s="25">
        <f t="shared" si="60"/>
        <v>600</v>
      </c>
      <c r="K160" s="148">
        <f>+L160+V160+AF160+AP160</f>
        <v>2</v>
      </c>
      <c r="L160" s="146">
        <v>0</v>
      </c>
      <c r="M160" s="147">
        <f>SUM(N160:U160)</f>
        <v>0</v>
      </c>
      <c r="N160" s="145">
        <v>0</v>
      </c>
      <c r="O160" s="145">
        <v>0</v>
      </c>
      <c r="P160" s="145">
        <v>0</v>
      </c>
      <c r="Q160" s="145">
        <v>0</v>
      </c>
      <c r="R160" s="145">
        <v>0</v>
      </c>
      <c r="S160" s="145">
        <v>0</v>
      </c>
      <c r="T160" s="145">
        <v>0</v>
      </c>
      <c r="U160" s="145">
        <v>0</v>
      </c>
      <c r="V160" s="145">
        <v>1</v>
      </c>
      <c r="W160" s="147">
        <f>SUM(X160:AE160)</f>
        <v>300</v>
      </c>
      <c r="X160" s="145">
        <v>0</v>
      </c>
      <c r="Y160" s="145">
        <v>0</v>
      </c>
      <c r="Z160" s="145">
        <v>300</v>
      </c>
      <c r="AA160" s="145">
        <v>0</v>
      </c>
      <c r="AB160" s="145">
        <v>0</v>
      </c>
      <c r="AC160" s="145">
        <v>0</v>
      </c>
      <c r="AD160" s="145">
        <v>0</v>
      </c>
      <c r="AE160" s="145">
        <v>0</v>
      </c>
      <c r="AF160" s="145">
        <v>1</v>
      </c>
      <c r="AG160" s="147">
        <f>SUM(AH160:AO160)</f>
        <v>300</v>
      </c>
      <c r="AH160" s="145">
        <v>300</v>
      </c>
      <c r="AI160" s="29"/>
      <c r="AJ160" s="29"/>
      <c r="AK160" s="29"/>
      <c r="AL160" s="29"/>
      <c r="AM160" s="29"/>
      <c r="AN160" s="29"/>
      <c r="AO160" s="29"/>
      <c r="AP160" s="29"/>
      <c r="AQ160" s="28">
        <f t="shared" ref="AQ160:AQ242" si="61">SUM(AR160:AY160)</f>
        <v>0</v>
      </c>
      <c r="AR160" s="30"/>
      <c r="AS160" s="30"/>
      <c r="AT160" s="30"/>
      <c r="AU160" s="29"/>
      <c r="AV160" s="29"/>
      <c r="AW160" s="30"/>
      <c r="AX160" s="30"/>
      <c r="AY160" s="29"/>
      <c r="AZ160" s="31" t="s">
        <v>293</v>
      </c>
    </row>
    <row r="161" spans="1:52" s="116" customFormat="1" ht="36" x14ac:dyDescent="0.25">
      <c r="A161" s="32"/>
      <c r="B161" s="33"/>
      <c r="C161" s="141"/>
      <c r="D161" s="21"/>
      <c r="E161" s="32"/>
      <c r="F161" s="73"/>
      <c r="G161" s="66" t="s">
        <v>315</v>
      </c>
      <c r="H161" s="52"/>
      <c r="I161" s="24" t="s">
        <v>316</v>
      </c>
      <c r="J161" s="25">
        <f t="shared" si="60"/>
        <v>600</v>
      </c>
      <c r="K161" s="148">
        <f>+L161+V161+AF161+AP161</f>
        <v>3</v>
      </c>
      <c r="L161" s="146">
        <v>1</v>
      </c>
      <c r="M161" s="147">
        <f>SUM(N161:U161)</f>
        <v>200</v>
      </c>
      <c r="N161" s="145">
        <v>200</v>
      </c>
      <c r="O161" s="145">
        <v>0</v>
      </c>
      <c r="P161" s="145">
        <v>0</v>
      </c>
      <c r="Q161" s="145">
        <v>0</v>
      </c>
      <c r="R161" s="145">
        <v>0</v>
      </c>
      <c r="S161" s="145">
        <v>0</v>
      </c>
      <c r="T161" s="145">
        <v>0</v>
      </c>
      <c r="U161" s="145">
        <v>0</v>
      </c>
      <c r="V161" s="145">
        <v>1</v>
      </c>
      <c r="W161" s="147">
        <f>SUM(X161:AE161)</f>
        <v>200</v>
      </c>
      <c r="X161" s="145">
        <v>200</v>
      </c>
      <c r="Y161" s="145">
        <v>0</v>
      </c>
      <c r="Z161" s="145">
        <v>0</v>
      </c>
      <c r="AA161" s="145">
        <v>0</v>
      </c>
      <c r="AB161" s="145">
        <v>0</v>
      </c>
      <c r="AC161" s="145">
        <v>0</v>
      </c>
      <c r="AD161" s="145">
        <v>0</v>
      </c>
      <c r="AE161" s="145">
        <v>0</v>
      </c>
      <c r="AF161" s="145">
        <v>1</v>
      </c>
      <c r="AG161" s="147">
        <f>SUM(AH161:AO161)</f>
        <v>200</v>
      </c>
      <c r="AH161" s="145">
        <v>200</v>
      </c>
      <c r="AI161" s="29"/>
      <c r="AJ161" s="29"/>
      <c r="AK161" s="29"/>
      <c r="AL161" s="29"/>
      <c r="AM161" s="29"/>
      <c r="AN161" s="29"/>
      <c r="AO161" s="29"/>
      <c r="AP161" s="29"/>
      <c r="AQ161" s="28">
        <f t="shared" si="61"/>
        <v>0</v>
      </c>
      <c r="AR161" s="30"/>
      <c r="AS161" s="30"/>
      <c r="AT161" s="30"/>
      <c r="AU161" s="29"/>
      <c r="AV161" s="29"/>
      <c r="AW161" s="30"/>
      <c r="AX161" s="30"/>
      <c r="AY161" s="29"/>
      <c r="AZ161" s="31" t="s">
        <v>293</v>
      </c>
    </row>
    <row r="162" spans="1:52" s="116" customFormat="1" ht="60" x14ac:dyDescent="0.25">
      <c r="A162" s="32"/>
      <c r="B162" s="33"/>
      <c r="C162" s="141"/>
      <c r="D162" s="21"/>
      <c r="E162" s="32"/>
      <c r="F162" s="73"/>
      <c r="G162" s="67"/>
      <c r="H162" s="52"/>
      <c r="I162" s="24" t="s">
        <v>317</v>
      </c>
      <c r="J162" s="25"/>
      <c r="K162" s="26"/>
      <c r="L162" s="27"/>
      <c r="M162" s="28"/>
      <c r="N162" s="29"/>
      <c r="O162" s="29"/>
      <c r="P162" s="29"/>
      <c r="Q162" s="29"/>
      <c r="R162" s="29"/>
      <c r="S162" s="29"/>
      <c r="T162" s="29"/>
      <c r="U162" s="29"/>
      <c r="V162" s="29"/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8"/>
      <c r="AH162" s="29"/>
      <c r="AI162" s="29"/>
      <c r="AJ162" s="29"/>
      <c r="AK162" s="29"/>
      <c r="AL162" s="29"/>
      <c r="AM162" s="29"/>
      <c r="AN162" s="29"/>
      <c r="AO162" s="29"/>
      <c r="AP162" s="29"/>
      <c r="AQ162" s="28"/>
      <c r="AR162" s="30"/>
      <c r="AS162" s="30"/>
      <c r="AT162" s="30"/>
      <c r="AU162" s="29"/>
      <c r="AV162" s="29"/>
      <c r="AW162" s="30"/>
      <c r="AX162" s="30"/>
      <c r="AY162" s="29"/>
      <c r="AZ162" s="30"/>
    </row>
    <row r="163" spans="1:52" s="116" customFormat="1" ht="36" x14ac:dyDescent="0.25">
      <c r="A163" s="32"/>
      <c r="B163" s="33"/>
      <c r="C163" s="141"/>
      <c r="D163" s="21"/>
      <c r="E163" s="32"/>
      <c r="F163" s="73"/>
      <c r="G163" s="66" t="s">
        <v>318</v>
      </c>
      <c r="H163" s="52"/>
      <c r="I163" s="51" t="s">
        <v>319</v>
      </c>
      <c r="J163" s="25">
        <f t="shared" si="60"/>
        <v>3900</v>
      </c>
      <c r="K163" s="26">
        <f t="shared" si="56"/>
        <v>5</v>
      </c>
      <c r="L163" s="146">
        <v>1</v>
      </c>
      <c r="M163" s="147">
        <f>SUM(N163:U163)</f>
        <v>1100</v>
      </c>
      <c r="N163" s="145">
        <v>0</v>
      </c>
      <c r="O163" s="145">
        <v>0</v>
      </c>
      <c r="P163" s="145">
        <v>1100</v>
      </c>
      <c r="Q163" s="145">
        <v>0</v>
      </c>
      <c r="R163" s="145">
        <v>0</v>
      </c>
      <c r="S163" s="145">
        <v>0</v>
      </c>
      <c r="T163" s="145">
        <v>0</v>
      </c>
      <c r="U163" s="145">
        <v>0</v>
      </c>
      <c r="V163" s="145">
        <v>2</v>
      </c>
      <c r="W163" s="147">
        <f>SUM(X163:AE163)</f>
        <v>1600</v>
      </c>
      <c r="X163" s="145">
        <v>0</v>
      </c>
      <c r="Y163" s="145">
        <v>0</v>
      </c>
      <c r="Z163" s="145">
        <v>1600</v>
      </c>
      <c r="AA163" s="145">
        <v>0</v>
      </c>
      <c r="AB163" s="145">
        <v>0</v>
      </c>
      <c r="AC163" s="145">
        <v>0</v>
      </c>
      <c r="AD163" s="145">
        <v>0</v>
      </c>
      <c r="AE163" s="145">
        <v>0</v>
      </c>
      <c r="AF163" s="145">
        <v>1</v>
      </c>
      <c r="AG163" s="147">
        <f>SUM(AH163:AO163)</f>
        <v>600</v>
      </c>
      <c r="AH163" s="145">
        <v>0</v>
      </c>
      <c r="AI163" s="145">
        <v>0</v>
      </c>
      <c r="AJ163" s="145">
        <v>600</v>
      </c>
      <c r="AK163" s="145">
        <v>0</v>
      </c>
      <c r="AL163" s="145">
        <v>0</v>
      </c>
      <c r="AM163" s="145">
        <v>0</v>
      </c>
      <c r="AN163" s="145">
        <v>0</v>
      </c>
      <c r="AO163" s="145">
        <v>0</v>
      </c>
      <c r="AP163" s="145">
        <v>1</v>
      </c>
      <c r="AQ163" s="147">
        <f>SUM(AR163:AY163)</f>
        <v>600</v>
      </c>
      <c r="AR163" s="145">
        <v>0</v>
      </c>
      <c r="AS163" s="145">
        <v>0</v>
      </c>
      <c r="AT163" s="145">
        <v>600</v>
      </c>
      <c r="AU163" s="145">
        <v>0</v>
      </c>
      <c r="AV163" s="145">
        <v>0</v>
      </c>
      <c r="AW163" s="145">
        <v>0</v>
      </c>
      <c r="AX163" s="145">
        <v>0</v>
      </c>
      <c r="AY163" s="145">
        <v>0</v>
      </c>
      <c r="AZ163" s="31" t="s">
        <v>293</v>
      </c>
    </row>
    <row r="164" spans="1:52" s="116" customFormat="1" ht="60" x14ac:dyDescent="0.25">
      <c r="A164" s="32"/>
      <c r="B164" s="33"/>
      <c r="C164" s="141"/>
      <c r="D164" s="21"/>
      <c r="E164" s="32"/>
      <c r="F164" s="73"/>
      <c r="G164" s="67"/>
      <c r="H164" s="52"/>
      <c r="I164" s="51" t="s">
        <v>320</v>
      </c>
      <c r="J164" s="25"/>
      <c r="K164" s="26"/>
      <c r="L164" s="27"/>
      <c r="M164" s="28"/>
      <c r="N164" s="29"/>
      <c r="O164" s="29"/>
      <c r="P164" s="29"/>
      <c r="Q164" s="29"/>
      <c r="R164" s="29"/>
      <c r="S164" s="29"/>
      <c r="T164" s="29"/>
      <c r="U164" s="29"/>
      <c r="V164" s="29"/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8"/>
      <c r="AH164" s="29"/>
      <c r="AI164" s="29"/>
      <c r="AJ164" s="29"/>
      <c r="AK164" s="29"/>
      <c r="AL164" s="29"/>
      <c r="AM164" s="29"/>
      <c r="AN164" s="29"/>
      <c r="AO164" s="29"/>
      <c r="AP164" s="29"/>
      <c r="AQ164" s="28"/>
      <c r="AR164" s="30"/>
      <c r="AS164" s="30"/>
      <c r="AT164" s="30"/>
      <c r="AU164" s="29"/>
      <c r="AV164" s="29"/>
      <c r="AW164" s="30"/>
      <c r="AX164" s="30"/>
      <c r="AY164" s="29"/>
      <c r="AZ164" s="30"/>
    </row>
    <row r="165" spans="1:52" s="116" customFormat="1" ht="25.5" x14ac:dyDescent="0.25">
      <c r="A165" s="32"/>
      <c r="B165" s="33"/>
      <c r="C165" s="141"/>
      <c r="D165" s="21"/>
      <c r="E165" s="32"/>
      <c r="F165" s="73"/>
      <c r="G165" s="66" t="s">
        <v>321</v>
      </c>
      <c r="H165" s="52"/>
      <c r="I165" s="24" t="s">
        <v>322</v>
      </c>
      <c r="J165" s="25">
        <f t="shared" si="60"/>
        <v>4000</v>
      </c>
      <c r="K165" s="26">
        <f t="shared" si="56"/>
        <v>1000</v>
      </c>
      <c r="L165" s="146">
        <v>0</v>
      </c>
      <c r="M165" s="147">
        <f>SUM(N165:U165)</f>
        <v>0</v>
      </c>
      <c r="N165" s="145">
        <v>0</v>
      </c>
      <c r="O165" s="145">
        <v>0</v>
      </c>
      <c r="P165" s="145">
        <v>0</v>
      </c>
      <c r="Q165" s="145">
        <v>0</v>
      </c>
      <c r="R165" s="145">
        <v>0</v>
      </c>
      <c r="S165" s="145">
        <v>0</v>
      </c>
      <c r="T165" s="145">
        <v>0</v>
      </c>
      <c r="U165" s="145">
        <v>0</v>
      </c>
      <c r="V165" s="145">
        <v>400</v>
      </c>
      <c r="W165" s="147">
        <f>SUM(X165:AE165)</f>
        <v>1600</v>
      </c>
      <c r="X165" s="145">
        <f>400*4</f>
        <v>1600</v>
      </c>
      <c r="Y165" s="145">
        <v>0</v>
      </c>
      <c r="Z165" s="145">
        <v>0</v>
      </c>
      <c r="AA165" s="145">
        <v>0</v>
      </c>
      <c r="AB165" s="145">
        <v>0</v>
      </c>
      <c r="AC165" s="145">
        <v>0</v>
      </c>
      <c r="AD165" s="145">
        <v>0</v>
      </c>
      <c r="AE165" s="145">
        <v>0</v>
      </c>
      <c r="AF165" s="145">
        <v>300</v>
      </c>
      <c r="AG165" s="147">
        <f>SUM(AH165:AO165)</f>
        <v>1200</v>
      </c>
      <c r="AH165" s="145">
        <f>300*4</f>
        <v>1200</v>
      </c>
      <c r="AI165" s="145">
        <v>0</v>
      </c>
      <c r="AJ165" s="145">
        <v>0</v>
      </c>
      <c r="AK165" s="145">
        <v>0</v>
      </c>
      <c r="AL165" s="145">
        <v>0</v>
      </c>
      <c r="AM165" s="145">
        <v>0</v>
      </c>
      <c r="AN165" s="145">
        <v>0</v>
      </c>
      <c r="AO165" s="145">
        <v>0</v>
      </c>
      <c r="AP165" s="145">
        <v>300</v>
      </c>
      <c r="AQ165" s="147">
        <f>SUM(AR165:AY165)</f>
        <v>1200</v>
      </c>
      <c r="AR165" s="145">
        <f>300*4</f>
        <v>1200</v>
      </c>
      <c r="AS165" s="145">
        <v>0</v>
      </c>
      <c r="AT165" s="145">
        <v>0</v>
      </c>
      <c r="AU165" s="145">
        <v>0</v>
      </c>
      <c r="AV165" s="145">
        <v>0</v>
      </c>
      <c r="AW165" s="145">
        <v>0</v>
      </c>
      <c r="AX165" s="145">
        <v>0</v>
      </c>
      <c r="AY165" s="145">
        <v>0</v>
      </c>
      <c r="AZ165" s="31" t="s">
        <v>323</v>
      </c>
    </row>
    <row r="166" spans="1:52" s="116" customFormat="1" ht="36" x14ac:dyDescent="0.25">
      <c r="A166" s="32"/>
      <c r="B166" s="33"/>
      <c r="C166" s="141"/>
      <c r="D166" s="21"/>
      <c r="E166" s="32"/>
      <c r="F166" s="73"/>
      <c r="G166" s="67"/>
      <c r="H166" s="52"/>
      <c r="I166" s="24" t="s">
        <v>324</v>
      </c>
      <c r="J166" s="25"/>
      <c r="K166" s="26"/>
      <c r="L166" s="27"/>
      <c r="M166" s="28"/>
      <c r="N166" s="29"/>
      <c r="O166" s="29"/>
      <c r="P166" s="29"/>
      <c r="Q166" s="29"/>
      <c r="R166" s="29"/>
      <c r="S166" s="29"/>
      <c r="T166" s="29"/>
      <c r="U166" s="29"/>
      <c r="V166" s="29"/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8"/>
      <c r="AH166" s="29"/>
      <c r="AI166" s="29"/>
      <c r="AJ166" s="29"/>
      <c r="AK166" s="29"/>
      <c r="AL166" s="29"/>
      <c r="AM166" s="29"/>
      <c r="AN166" s="29"/>
      <c r="AO166" s="29"/>
      <c r="AP166" s="29"/>
      <c r="AQ166" s="28"/>
      <c r="AR166" s="30"/>
      <c r="AS166" s="30"/>
      <c r="AT166" s="30"/>
      <c r="AU166" s="29"/>
      <c r="AV166" s="29"/>
      <c r="AW166" s="30"/>
      <c r="AX166" s="30"/>
      <c r="AY166" s="29"/>
      <c r="AZ166" s="30"/>
    </row>
    <row r="167" spans="1:52" s="116" customFormat="1" ht="25.5" x14ac:dyDescent="0.25">
      <c r="A167" s="32"/>
      <c r="B167" s="33"/>
      <c r="C167" s="141"/>
      <c r="D167" s="21"/>
      <c r="E167" s="32"/>
      <c r="F167" s="73"/>
      <c r="G167" s="51" t="s">
        <v>325</v>
      </c>
      <c r="H167" s="52"/>
      <c r="I167" s="24" t="s">
        <v>326</v>
      </c>
      <c r="J167" s="25">
        <f t="shared" si="60"/>
        <v>0</v>
      </c>
      <c r="K167" s="26">
        <f t="shared" si="56"/>
        <v>5</v>
      </c>
      <c r="L167" s="146">
        <v>1</v>
      </c>
      <c r="M167" s="147">
        <f>SUM(N167:U167)</f>
        <v>0</v>
      </c>
      <c r="N167" s="145">
        <v>0</v>
      </c>
      <c r="O167" s="145">
        <v>0</v>
      </c>
      <c r="P167" s="145">
        <v>0</v>
      </c>
      <c r="Q167" s="145">
        <v>0</v>
      </c>
      <c r="R167" s="145">
        <v>0</v>
      </c>
      <c r="S167" s="145">
        <v>0</v>
      </c>
      <c r="T167" s="145">
        <v>0</v>
      </c>
      <c r="U167" s="145">
        <v>0</v>
      </c>
      <c r="V167" s="145">
        <v>2</v>
      </c>
      <c r="W167" s="147">
        <f t="shared" ref="W167:W173" si="62">SUM(X167:AE167)</f>
        <v>0</v>
      </c>
      <c r="X167" s="145"/>
      <c r="Y167" s="145"/>
      <c r="Z167" s="145"/>
      <c r="AA167" s="145"/>
      <c r="AB167" s="145"/>
      <c r="AC167" s="145"/>
      <c r="AD167" s="145"/>
      <c r="AE167" s="145"/>
      <c r="AF167" s="145">
        <v>2</v>
      </c>
      <c r="AG167" s="147">
        <f t="shared" ref="AG167:AG173" si="63">SUM(AH167:AO167)</f>
        <v>0</v>
      </c>
      <c r="AH167" s="145"/>
      <c r="AI167" s="145"/>
      <c r="AJ167" s="145"/>
      <c r="AK167" s="29"/>
      <c r="AL167" s="29"/>
      <c r="AM167" s="29"/>
      <c r="AN167" s="29"/>
      <c r="AO167" s="29"/>
      <c r="AP167" s="29"/>
      <c r="AQ167" s="28">
        <f t="shared" si="61"/>
        <v>0</v>
      </c>
      <c r="AR167" s="30"/>
      <c r="AS167" s="30"/>
      <c r="AT167" s="30"/>
      <c r="AU167" s="29"/>
      <c r="AV167" s="29"/>
      <c r="AW167" s="30"/>
      <c r="AX167" s="30"/>
      <c r="AY167" s="29"/>
      <c r="AZ167" s="31" t="s">
        <v>293</v>
      </c>
    </row>
    <row r="168" spans="1:52" s="116" customFormat="1" ht="25.5" x14ac:dyDescent="0.25">
      <c r="A168" s="32"/>
      <c r="B168" s="33"/>
      <c r="C168" s="141"/>
      <c r="D168" s="21"/>
      <c r="E168" s="32"/>
      <c r="F168" s="73"/>
      <c r="G168" s="51" t="s">
        <v>327</v>
      </c>
      <c r="H168" s="52"/>
      <c r="I168" s="24" t="s">
        <v>328</v>
      </c>
      <c r="J168" s="25">
        <f t="shared" si="60"/>
        <v>0</v>
      </c>
      <c r="K168" s="26">
        <f t="shared" si="56"/>
        <v>2</v>
      </c>
      <c r="L168" s="146">
        <v>0</v>
      </c>
      <c r="M168" s="147">
        <f t="shared" ref="M168:M173" si="64">SUM(N168:U168)</f>
        <v>0</v>
      </c>
      <c r="N168" s="145">
        <v>0</v>
      </c>
      <c r="O168" s="145">
        <v>0</v>
      </c>
      <c r="P168" s="145">
        <v>0</v>
      </c>
      <c r="Q168" s="145">
        <v>0</v>
      </c>
      <c r="R168" s="145">
        <v>0</v>
      </c>
      <c r="S168" s="145">
        <v>0</v>
      </c>
      <c r="T168" s="145">
        <v>0</v>
      </c>
      <c r="U168" s="145">
        <v>0</v>
      </c>
      <c r="V168" s="145">
        <v>2</v>
      </c>
      <c r="W168" s="147">
        <f t="shared" si="62"/>
        <v>0</v>
      </c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7">
        <f t="shared" si="63"/>
        <v>0</v>
      </c>
      <c r="AH168" s="145"/>
      <c r="AI168" s="145"/>
      <c r="AJ168" s="145"/>
      <c r="AK168" s="29"/>
      <c r="AL168" s="29"/>
      <c r="AM168" s="29"/>
      <c r="AN168" s="29"/>
      <c r="AO168" s="29"/>
      <c r="AP168" s="29"/>
      <c r="AQ168" s="28">
        <f t="shared" si="61"/>
        <v>0</v>
      </c>
      <c r="AR168" s="30"/>
      <c r="AS168" s="30"/>
      <c r="AT168" s="30"/>
      <c r="AU168" s="29"/>
      <c r="AV168" s="29"/>
      <c r="AW168" s="30"/>
      <c r="AX168" s="30"/>
      <c r="AY168" s="29"/>
      <c r="AZ168" s="31" t="s">
        <v>293</v>
      </c>
    </row>
    <row r="169" spans="1:52" s="116" customFormat="1" ht="25.5" x14ac:dyDescent="0.25">
      <c r="A169" s="32"/>
      <c r="B169" s="33"/>
      <c r="C169" s="141"/>
      <c r="D169" s="21"/>
      <c r="E169" s="32"/>
      <c r="F169" s="73"/>
      <c r="G169" s="51" t="s">
        <v>329</v>
      </c>
      <c r="H169" s="52"/>
      <c r="I169" s="24" t="s">
        <v>330</v>
      </c>
      <c r="J169" s="25">
        <f t="shared" si="60"/>
        <v>5046</v>
      </c>
      <c r="K169" s="26">
        <f t="shared" si="56"/>
        <v>1</v>
      </c>
      <c r="L169" s="146">
        <v>0</v>
      </c>
      <c r="M169" s="147">
        <f t="shared" si="64"/>
        <v>0</v>
      </c>
      <c r="N169" s="145">
        <v>0</v>
      </c>
      <c r="O169" s="145">
        <v>0</v>
      </c>
      <c r="P169" s="145">
        <v>0</v>
      </c>
      <c r="Q169" s="145">
        <v>0</v>
      </c>
      <c r="R169" s="145">
        <v>0</v>
      </c>
      <c r="S169" s="145">
        <v>0</v>
      </c>
      <c r="T169" s="145">
        <v>0</v>
      </c>
      <c r="U169" s="145">
        <v>0</v>
      </c>
      <c r="V169" s="145">
        <f>SUM(W169:AD169)</f>
        <v>0</v>
      </c>
      <c r="W169" s="147">
        <f t="shared" si="62"/>
        <v>0</v>
      </c>
      <c r="X169" s="145">
        <v>0</v>
      </c>
      <c r="Y169" s="145">
        <v>0</v>
      </c>
      <c r="Z169" s="145">
        <v>0</v>
      </c>
      <c r="AA169" s="145">
        <v>0</v>
      </c>
      <c r="AB169" s="145">
        <v>0</v>
      </c>
      <c r="AC169" s="145">
        <v>0</v>
      </c>
      <c r="AD169" s="145">
        <v>0</v>
      </c>
      <c r="AE169" s="145">
        <v>0</v>
      </c>
      <c r="AF169" s="145">
        <v>1</v>
      </c>
      <c r="AG169" s="147">
        <f t="shared" si="63"/>
        <v>5046</v>
      </c>
      <c r="AH169" s="145">
        <v>5046</v>
      </c>
      <c r="AI169" s="145">
        <v>0</v>
      </c>
      <c r="AJ169" s="145">
        <v>0</v>
      </c>
      <c r="AK169" s="29"/>
      <c r="AL169" s="29"/>
      <c r="AM169" s="29"/>
      <c r="AN169" s="29"/>
      <c r="AO169" s="29"/>
      <c r="AP169" s="29"/>
      <c r="AQ169" s="28">
        <f t="shared" si="61"/>
        <v>0</v>
      </c>
      <c r="AR169" s="30"/>
      <c r="AS169" s="30"/>
      <c r="AT169" s="30"/>
      <c r="AU169" s="29"/>
      <c r="AV169" s="29"/>
      <c r="AW169" s="30"/>
      <c r="AX169" s="30"/>
      <c r="AY169" s="29"/>
      <c r="AZ169" s="31" t="s">
        <v>293</v>
      </c>
    </row>
    <row r="170" spans="1:52" s="116" customFormat="1" ht="25.5" x14ac:dyDescent="0.25">
      <c r="A170" s="32"/>
      <c r="B170" s="33"/>
      <c r="C170" s="141"/>
      <c r="D170" s="21"/>
      <c r="E170" s="32"/>
      <c r="F170" s="73"/>
      <c r="G170" s="51" t="s">
        <v>331</v>
      </c>
      <c r="H170" s="52"/>
      <c r="I170" s="24" t="s">
        <v>332</v>
      </c>
      <c r="J170" s="25">
        <f t="shared" si="60"/>
        <v>5100</v>
      </c>
      <c r="K170" s="26">
        <f t="shared" si="56"/>
        <v>2</v>
      </c>
      <c r="L170" s="146">
        <v>0</v>
      </c>
      <c r="M170" s="147">
        <f t="shared" si="64"/>
        <v>0</v>
      </c>
      <c r="N170" s="145">
        <v>0</v>
      </c>
      <c r="O170" s="145">
        <v>0</v>
      </c>
      <c r="P170" s="145">
        <v>0</v>
      </c>
      <c r="Q170" s="145">
        <v>0</v>
      </c>
      <c r="R170" s="145">
        <v>0</v>
      </c>
      <c r="S170" s="145">
        <v>0</v>
      </c>
      <c r="T170" s="145">
        <v>0</v>
      </c>
      <c r="U170" s="145">
        <v>0</v>
      </c>
      <c r="V170" s="145">
        <v>2</v>
      </c>
      <c r="W170" s="147">
        <f t="shared" si="62"/>
        <v>5100</v>
      </c>
      <c r="X170" s="145">
        <v>0</v>
      </c>
      <c r="Y170" s="145">
        <v>0</v>
      </c>
      <c r="Z170" s="145">
        <v>5100</v>
      </c>
      <c r="AA170" s="145">
        <v>0</v>
      </c>
      <c r="AB170" s="145">
        <v>0</v>
      </c>
      <c r="AC170" s="145">
        <v>0</v>
      </c>
      <c r="AD170" s="145">
        <v>0</v>
      </c>
      <c r="AE170" s="145">
        <v>0</v>
      </c>
      <c r="AF170" s="145">
        <v>0</v>
      </c>
      <c r="AG170" s="147">
        <f t="shared" si="63"/>
        <v>0</v>
      </c>
      <c r="AH170" s="145">
        <v>0</v>
      </c>
      <c r="AI170" s="145">
        <v>0</v>
      </c>
      <c r="AJ170" s="145">
        <v>0</v>
      </c>
      <c r="AK170" s="29"/>
      <c r="AL170" s="29"/>
      <c r="AM170" s="29"/>
      <c r="AN170" s="29"/>
      <c r="AO170" s="29"/>
      <c r="AP170" s="29"/>
      <c r="AQ170" s="28">
        <f t="shared" si="61"/>
        <v>0</v>
      </c>
      <c r="AR170" s="30"/>
      <c r="AS170" s="30"/>
      <c r="AT170" s="30"/>
      <c r="AU170" s="29"/>
      <c r="AV170" s="29"/>
      <c r="AW170" s="30"/>
      <c r="AX170" s="30"/>
      <c r="AY170" s="29"/>
      <c r="AZ170" s="31" t="s">
        <v>304</v>
      </c>
    </row>
    <row r="171" spans="1:52" s="116" customFormat="1" ht="25.5" x14ac:dyDescent="0.25">
      <c r="A171" s="32"/>
      <c r="B171" s="33"/>
      <c r="C171" s="141"/>
      <c r="D171" s="21"/>
      <c r="E171" s="32"/>
      <c r="F171" s="73"/>
      <c r="G171" s="51" t="s">
        <v>333</v>
      </c>
      <c r="H171" s="52"/>
      <c r="I171" s="24" t="s">
        <v>334</v>
      </c>
      <c r="J171" s="25">
        <f t="shared" si="60"/>
        <v>6000</v>
      </c>
      <c r="K171" s="26">
        <f t="shared" si="56"/>
        <v>3</v>
      </c>
      <c r="L171" s="146">
        <v>0</v>
      </c>
      <c r="M171" s="147">
        <f t="shared" si="64"/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0</v>
      </c>
      <c r="S171" s="145">
        <v>0</v>
      </c>
      <c r="T171" s="145">
        <v>0</v>
      </c>
      <c r="U171" s="145">
        <v>0</v>
      </c>
      <c r="V171" s="145">
        <v>2</v>
      </c>
      <c r="W171" s="147">
        <f t="shared" si="62"/>
        <v>4000</v>
      </c>
      <c r="X171" s="145">
        <v>0</v>
      </c>
      <c r="Y171" s="145">
        <v>0</v>
      </c>
      <c r="Z171" s="145">
        <v>4000</v>
      </c>
      <c r="AA171" s="145">
        <v>0</v>
      </c>
      <c r="AB171" s="145">
        <v>0</v>
      </c>
      <c r="AC171" s="145">
        <v>0</v>
      </c>
      <c r="AD171" s="145">
        <v>0</v>
      </c>
      <c r="AE171" s="145">
        <v>0</v>
      </c>
      <c r="AF171" s="145">
        <v>1</v>
      </c>
      <c r="AG171" s="147">
        <f t="shared" si="63"/>
        <v>2000</v>
      </c>
      <c r="AH171" s="145">
        <v>0</v>
      </c>
      <c r="AI171" s="145">
        <v>0</v>
      </c>
      <c r="AJ171" s="145">
        <v>2000</v>
      </c>
      <c r="AK171" s="29"/>
      <c r="AL171" s="29"/>
      <c r="AM171" s="29"/>
      <c r="AN171" s="29"/>
      <c r="AO171" s="29"/>
      <c r="AP171" s="29"/>
      <c r="AQ171" s="28">
        <f t="shared" si="61"/>
        <v>0</v>
      </c>
      <c r="AR171" s="30"/>
      <c r="AS171" s="30"/>
      <c r="AT171" s="30"/>
      <c r="AU171" s="29"/>
      <c r="AV171" s="29"/>
      <c r="AW171" s="30"/>
      <c r="AX171" s="30"/>
      <c r="AY171" s="29"/>
      <c r="AZ171" s="31" t="s">
        <v>293</v>
      </c>
    </row>
    <row r="172" spans="1:52" s="116" customFormat="1" ht="36" x14ac:dyDescent="0.25">
      <c r="A172" s="32"/>
      <c r="B172" s="33"/>
      <c r="C172" s="141"/>
      <c r="D172" s="21"/>
      <c r="E172" s="32"/>
      <c r="F172" s="73"/>
      <c r="G172" s="51" t="s">
        <v>335</v>
      </c>
      <c r="H172" s="52"/>
      <c r="I172" s="51" t="s">
        <v>336</v>
      </c>
      <c r="J172" s="25">
        <f t="shared" si="60"/>
        <v>2725</v>
      </c>
      <c r="K172" s="26">
        <f t="shared" si="56"/>
        <v>5</v>
      </c>
      <c r="L172" s="146">
        <v>0</v>
      </c>
      <c r="M172" s="147">
        <f t="shared" si="64"/>
        <v>0</v>
      </c>
      <c r="N172" s="145">
        <v>0</v>
      </c>
      <c r="O172" s="145">
        <v>0</v>
      </c>
      <c r="P172" s="145">
        <v>0</v>
      </c>
      <c r="Q172" s="145">
        <v>0</v>
      </c>
      <c r="R172" s="145">
        <v>0</v>
      </c>
      <c r="S172" s="145">
        <v>0</v>
      </c>
      <c r="T172" s="145">
        <v>0</v>
      </c>
      <c r="U172" s="145">
        <v>0</v>
      </c>
      <c r="V172" s="145">
        <v>3</v>
      </c>
      <c r="W172" s="147">
        <f t="shared" si="62"/>
        <v>1875</v>
      </c>
      <c r="X172" s="145">
        <v>0</v>
      </c>
      <c r="Y172" s="145">
        <v>0</v>
      </c>
      <c r="Z172" s="145">
        <f>3*625</f>
        <v>1875</v>
      </c>
      <c r="AA172" s="145">
        <v>0</v>
      </c>
      <c r="AB172" s="145">
        <v>0</v>
      </c>
      <c r="AC172" s="145">
        <v>0</v>
      </c>
      <c r="AD172" s="145">
        <v>0</v>
      </c>
      <c r="AE172" s="145">
        <v>0</v>
      </c>
      <c r="AF172" s="145">
        <v>2</v>
      </c>
      <c r="AG172" s="147">
        <f t="shared" si="63"/>
        <v>850</v>
      </c>
      <c r="AH172" s="145">
        <v>0</v>
      </c>
      <c r="AI172" s="145">
        <v>0</v>
      </c>
      <c r="AJ172" s="145">
        <f>2*425</f>
        <v>850</v>
      </c>
      <c r="AK172" s="29"/>
      <c r="AL172" s="29"/>
      <c r="AM172" s="29"/>
      <c r="AN172" s="29"/>
      <c r="AO172" s="29"/>
      <c r="AP172" s="29"/>
      <c r="AQ172" s="28">
        <f t="shared" si="61"/>
        <v>0</v>
      </c>
      <c r="AR172" s="30"/>
      <c r="AS172" s="30"/>
      <c r="AT172" s="30"/>
      <c r="AU172" s="29"/>
      <c r="AV172" s="29"/>
      <c r="AW172" s="30"/>
      <c r="AX172" s="30"/>
      <c r="AY172" s="29"/>
      <c r="AZ172" s="31" t="s">
        <v>293</v>
      </c>
    </row>
    <row r="173" spans="1:52" s="116" customFormat="1" ht="36" customHeight="1" x14ac:dyDescent="0.25">
      <c r="A173" s="32"/>
      <c r="B173" s="33"/>
      <c r="C173" s="141"/>
      <c r="D173" s="21"/>
      <c r="E173" s="32"/>
      <c r="F173" s="73"/>
      <c r="G173" s="66" t="s">
        <v>337</v>
      </c>
      <c r="H173" s="52"/>
      <c r="I173" s="24" t="s">
        <v>338</v>
      </c>
      <c r="J173" s="25">
        <f t="shared" si="60"/>
        <v>2100</v>
      </c>
      <c r="K173" s="26">
        <f t="shared" si="56"/>
        <v>7000</v>
      </c>
      <c r="L173" s="146">
        <v>3000</v>
      </c>
      <c r="M173" s="147">
        <f t="shared" si="64"/>
        <v>900</v>
      </c>
      <c r="N173" s="145">
        <f>3000*0.3</f>
        <v>900</v>
      </c>
      <c r="O173" s="145">
        <v>0</v>
      </c>
      <c r="P173" s="145">
        <v>0</v>
      </c>
      <c r="Q173" s="145">
        <v>0</v>
      </c>
      <c r="R173" s="145">
        <v>0</v>
      </c>
      <c r="S173" s="145">
        <v>0</v>
      </c>
      <c r="T173" s="145">
        <v>0</v>
      </c>
      <c r="U173" s="145">
        <v>0</v>
      </c>
      <c r="V173" s="145">
        <v>2000</v>
      </c>
      <c r="W173" s="147">
        <f t="shared" si="62"/>
        <v>600</v>
      </c>
      <c r="X173" s="145">
        <f>2000*0.3</f>
        <v>600</v>
      </c>
      <c r="Y173" s="145">
        <v>0</v>
      </c>
      <c r="Z173" s="145">
        <v>0</v>
      </c>
      <c r="AA173" s="145">
        <v>0</v>
      </c>
      <c r="AB173" s="145">
        <v>0</v>
      </c>
      <c r="AC173" s="145">
        <v>0</v>
      </c>
      <c r="AD173" s="145">
        <v>0</v>
      </c>
      <c r="AE173" s="145">
        <v>0</v>
      </c>
      <c r="AF173" s="145">
        <v>2000</v>
      </c>
      <c r="AG173" s="147">
        <f t="shared" si="63"/>
        <v>600</v>
      </c>
      <c r="AH173" s="145">
        <f>2000*0.3</f>
        <v>600</v>
      </c>
      <c r="AI173" s="145">
        <v>0</v>
      </c>
      <c r="AJ173" s="145">
        <v>0</v>
      </c>
      <c r="AK173" s="29"/>
      <c r="AL173" s="29"/>
      <c r="AM173" s="29"/>
      <c r="AN173" s="29"/>
      <c r="AO173" s="29"/>
      <c r="AP173" s="29"/>
      <c r="AQ173" s="28">
        <f t="shared" si="61"/>
        <v>0</v>
      </c>
      <c r="AR173" s="30"/>
      <c r="AS173" s="30"/>
      <c r="AT173" s="30"/>
      <c r="AU173" s="29"/>
      <c r="AV173" s="29"/>
      <c r="AW173" s="30"/>
      <c r="AX173" s="30"/>
      <c r="AY173" s="29"/>
      <c r="AZ173" s="31" t="s">
        <v>293</v>
      </c>
    </row>
    <row r="174" spans="1:52" s="116" customFormat="1" ht="48" x14ac:dyDescent="0.25">
      <c r="A174" s="32"/>
      <c r="B174" s="33"/>
      <c r="C174" s="141"/>
      <c r="D174" s="21"/>
      <c r="E174" s="32"/>
      <c r="F174" s="73"/>
      <c r="G174" s="67"/>
      <c r="H174" s="52"/>
      <c r="I174" s="24" t="s">
        <v>339</v>
      </c>
      <c r="J174" s="25"/>
      <c r="K174" s="26"/>
      <c r="L174" s="146"/>
      <c r="M174" s="14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7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7"/>
      <c r="AH174" s="145"/>
      <c r="AI174" s="145"/>
      <c r="AJ174" s="145"/>
      <c r="AK174" s="29"/>
      <c r="AL174" s="29"/>
      <c r="AM174" s="29"/>
      <c r="AN174" s="29"/>
      <c r="AO174" s="29"/>
      <c r="AP174" s="29"/>
      <c r="AQ174" s="28"/>
      <c r="AR174" s="30"/>
      <c r="AS174" s="30"/>
      <c r="AT174" s="30"/>
      <c r="AU174" s="29"/>
      <c r="AV174" s="29"/>
      <c r="AW174" s="30"/>
      <c r="AX174" s="30"/>
      <c r="AY174" s="29"/>
      <c r="AZ174" s="30"/>
    </row>
    <row r="175" spans="1:52" s="116" customFormat="1" ht="39.75" customHeight="1" x14ac:dyDescent="0.25">
      <c r="A175" s="32"/>
      <c r="B175" s="33"/>
      <c r="C175" s="141"/>
      <c r="D175" s="21"/>
      <c r="E175" s="32"/>
      <c r="F175" s="73"/>
      <c r="G175" s="66" t="s">
        <v>340</v>
      </c>
      <c r="H175" s="52"/>
      <c r="I175" s="51" t="s">
        <v>341</v>
      </c>
      <c r="J175" s="25">
        <f t="shared" si="60"/>
        <v>300</v>
      </c>
      <c r="K175" s="26">
        <f t="shared" si="56"/>
        <v>10</v>
      </c>
      <c r="L175" s="146">
        <v>0</v>
      </c>
      <c r="M175" s="147">
        <f>SUM(N175:U175)</f>
        <v>0</v>
      </c>
      <c r="N175" s="145">
        <v>0</v>
      </c>
      <c r="O175" s="145">
        <v>0</v>
      </c>
      <c r="P175" s="145">
        <v>0</v>
      </c>
      <c r="Q175" s="145">
        <v>0</v>
      </c>
      <c r="R175" s="145">
        <v>0</v>
      </c>
      <c r="S175" s="145">
        <v>0</v>
      </c>
      <c r="T175" s="145">
        <v>0</v>
      </c>
      <c r="U175" s="145">
        <v>0</v>
      </c>
      <c r="V175" s="145">
        <v>5</v>
      </c>
      <c r="W175" s="147">
        <f>SUM(X175:AE175)</f>
        <v>150</v>
      </c>
      <c r="X175" s="145">
        <f>5*30</f>
        <v>150</v>
      </c>
      <c r="Y175" s="145">
        <v>0</v>
      </c>
      <c r="Z175" s="145">
        <v>0</v>
      </c>
      <c r="AA175" s="145">
        <v>0</v>
      </c>
      <c r="AB175" s="145">
        <v>0</v>
      </c>
      <c r="AC175" s="145">
        <v>0</v>
      </c>
      <c r="AD175" s="145">
        <v>0</v>
      </c>
      <c r="AE175" s="145">
        <v>0</v>
      </c>
      <c r="AF175" s="145">
        <v>5</v>
      </c>
      <c r="AG175" s="147">
        <f>SUM(AH175:AO175)</f>
        <v>150</v>
      </c>
      <c r="AH175" s="145">
        <f>5*30</f>
        <v>150</v>
      </c>
      <c r="AI175" s="29"/>
      <c r="AJ175" s="29"/>
      <c r="AK175" s="29"/>
      <c r="AL175" s="29"/>
      <c r="AM175" s="29"/>
      <c r="AN175" s="29"/>
      <c r="AO175" s="29"/>
      <c r="AP175" s="29"/>
      <c r="AQ175" s="28">
        <f t="shared" si="61"/>
        <v>0</v>
      </c>
      <c r="AR175" s="30"/>
      <c r="AS175" s="30"/>
      <c r="AT175" s="30"/>
      <c r="AU175" s="29"/>
      <c r="AV175" s="29"/>
      <c r="AW175" s="30"/>
      <c r="AX175" s="30"/>
      <c r="AY175" s="29"/>
      <c r="AZ175" s="31" t="s">
        <v>293</v>
      </c>
    </row>
    <row r="176" spans="1:52" s="116" customFormat="1" ht="48" x14ac:dyDescent="0.25">
      <c r="A176" s="32"/>
      <c r="B176" s="33"/>
      <c r="C176" s="141"/>
      <c r="D176" s="21"/>
      <c r="E176" s="32"/>
      <c r="F176" s="73"/>
      <c r="G176" s="67"/>
      <c r="H176" s="52"/>
      <c r="I176" s="51" t="s">
        <v>342</v>
      </c>
      <c r="J176" s="25"/>
      <c r="K176" s="26"/>
      <c r="L176" s="146"/>
      <c r="M176" s="14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7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7"/>
      <c r="AH176" s="145"/>
      <c r="AI176" s="29"/>
      <c r="AJ176" s="29"/>
      <c r="AK176" s="29"/>
      <c r="AL176" s="29"/>
      <c r="AM176" s="29"/>
      <c r="AN176" s="29"/>
      <c r="AO176" s="29"/>
      <c r="AP176" s="29"/>
      <c r="AQ176" s="28"/>
      <c r="AR176" s="30"/>
      <c r="AS176" s="30"/>
      <c r="AT176" s="30"/>
      <c r="AU176" s="29"/>
      <c r="AV176" s="29"/>
      <c r="AW176" s="30"/>
      <c r="AX176" s="30"/>
      <c r="AY176" s="29"/>
      <c r="AZ176" s="30"/>
    </row>
    <row r="177" spans="1:52" s="116" customFormat="1" ht="23.25" customHeight="1" x14ac:dyDescent="0.25">
      <c r="A177" s="32"/>
      <c r="B177" s="33"/>
      <c r="C177" s="141"/>
      <c r="D177" s="21"/>
      <c r="E177" s="32"/>
      <c r="F177" s="73"/>
      <c r="G177" s="51" t="s">
        <v>343</v>
      </c>
      <c r="H177" s="52"/>
      <c r="I177" s="24" t="s">
        <v>344</v>
      </c>
      <c r="J177" s="25">
        <f t="shared" si="60"/>
        <v>11000</v>
      </c>
      <c r="K177" s="26">
        <f t="shared" si="56"/>
        <v>1</v>
      </c>
      <c r="L177" s="146">
        <v>0</v>
      </c>
      <c r="M177" s="147">
        <f>SUM(N177:U177)</f>
        <v>0</v>
      </c>
      <c r="N177" s="145">
        <v>0</v>
      </c>
      <c r="O177" s="145">
        <v>0</v>
      </c>
      <c r="P177" s="145">
        <v>0</v>
      </c>
      <c r="Q177" s="145">
        <v>0</v>
      </c>
      <c r="R177" s="145">
        <v>0</v>
      </c>
      <c r="S177" s="145">
        <v>0</v>
      </c>
      <c r="T177" s="145">
        <v>0</v>
      </c>
      <c r="U177" s="145">
        <v>0</v>
      </c>
      <c r="V177" s="145">
        <f>SUM(W177:AD177)</f>
        <v>0</v>
      </c>
      <c r="W177" s="147">
        <f>SUM(X177:AE177)</f>
        <v>0</v>
      </c>
      <c r="X177" s="145">
        <v>0</v>
      </c>
      <c r="Y177" s="145">
        <v>0</v>
      </c>
      <c r="Z177" s="145">
        <v>0</v>
      </c>
      <c r="AA177" s="145">
        <v>0</v>
      </c>
      <c r="AB177" s="145">
        <v>0</v>
      </c>
      <c r="AC177" s="145">
        <v>0</v>
      </c>
      <c r="AD177" s="145">
        <v>0</v>
      </c>
      <c r="AE177" s="145">
        <v>0</v>
      </c>
      <c r="AF177" s="145">
        <v>1</v>
      </c>
      <c r="AG177" s="147">
        <f>SUM(AH177:AO177)</f>
        <v>11000</v>
      </c>
      <c r="AH177" s="145">
        <v>11000</v>
      </c>
      <c r="AI177" s="145">
        <v>0</v>
      </c>
      <c r="AJ177" s="145">
        <v>0</v>
      </c>
      <c r="AK177" s="145">
        <v>0</v>
      </c>
      <c r="AL177" s="145">
        <v>0</v>
      </c>
      <c r="AM177" s="145">
        <v>0</v>
      </c>
      <c r="AN177" s="145">
        <v>0</v>
      </c>
      <c r="AO177" s="145">
        <v>0</v>
      </c>
      <c r="AP177" s="145">
        <v>0</v>
      </c>
      <c r="AQ177" s="147">
        <f>SUM(AR177:AY177)</f>
        <v>0</v>
      </c>
      <c r="AR177" s="145">
        <v>0</v>
      </c>
      <c r="AS177" s="145">
        <v>0</v>
      </c>
      <c r="AT177" s="145">
        <v>0</v>
      </c>
      <c r="AU177" s="145">
        <v>0</v>
      </c>
      <c r="AV177" s="145">
        <v>0</v>
      </c>
      <c r="AW177" s="145">
        <v>0</v>
      </c>
      <c r="AX177" s="145">
        <v>0</v>
      </c>
      <c r="AY177" s="145">
        <v>0</v>
      </c>
      <c r="AZ177" s="31" t="s">
        <v>293</v>
      </c>
    </row>
    <row r="178" spans="1:52" s="116" customFormat="1" ht="29.25" customHeight="1" x14ac:dyDescent="0.25">
      <c r="A178" s="32"/>
      <c r="B178" s="33"/>
      <c r="C178" s="141"/>
      <c r="D178" s="21"/>
      <c r="E178" s="39"/>
      <c r="F178" s="36"/>
      <c r="G178" s="51" t="s">
        <v>345</v>
      </c>
      <c r="H178" s="52"/>
      <c r="I178" s="24" t="s">
        <v>346</v>
      </c>
      <c r="J178" s="25">
        <f t="shared" si="60"/>
        <v>419</v>
      </c>
      <c r="K178" s="26">
        <f t="shared" si="56"/>
        <v>1</v>
      </c>
      <c r="L178" s="146">
        <v>0</v>
      </c>
      <c r="M178" s="147">
        <f>SUM(N178:U178)</f>
        <v>0</v>
      </c>
      <c r="N178" s="145">
        <v>0</v>
      </c>
      <c r="O178" s="145">
        <v>0</v>
      </c>
      <c r="P178" s="145">
        <v>0</v>
      </c>
      <c r="Q178" s="145">
        <v>0</v>
      </c>
      <c r="R178" s="145">
        <v>0</v>
      </c>
      <c r="S178" s="145">
        <v>0</v>
      </c>
      <c r="T178" s="145">
        <v>0</v>
      </c>
      <c r="U178" s="145">
        <v>0</v>
      </c>
      <c r="V178" s="145">
        <v>1</v>
      </c>
      <c r="W178" s="147">
        <f>SUM(X178:AE178)</f>
        <v>419</v>
      </c>
      <c r="X178" s="145">
        <v>0</v>
      </c>
      <c r="Y178" s="145">
        <v>0</v>
      </c>
      <c r="Z178" s="145">
        <v>419</v>
      </c>
      <c r="AA178" s="145">
        <v>0</v>
      </c>
      <c r="AB178" s="145">
        <v>0</v>
      </c>
      <c r="AC178" s="145">
        <v>0</v>
      </c>
      <c r="AD178" s="145">
        <v>0</v>
      </c>
      <c r="AE178" s="145">
        <v>0</v>
      </c>
      <c r="AF178" s="145">
        <v>0</v>
      </c>
      <c r="AG178" s="147">
        <f>SUM(AH178:AO178)</f>
        <v>0</v>
      </c>
      <c r="AH178" s="145">
        <v>0</v>
      </c>
      <c r="AI178" s="145">
        <v>0</v>
      </c>
      <c r="AJ178" s="145">
        <v>0</v>
      </c>
      <c r="AK178" s="145">
        <v>0</v>
      </c>
      <c r="AL178" s="145">
        <v>0</v>
      </c>
      <c r="AM178" s="145">
        <v>0</v>
      </c>
      <c r="AN178" s="145">
        <v>0</v>
      </c>
      <c r="AO178" s="145">
        <v>0</v>
      </c>
      <c r="AP178" s="145">
        <v>0</v>
      </c>
      <c r="AQ178" s="147">
        <f>SUM(AR178:AY178)</f>
        <v>0</v>
      </c>
      <c r="AR178" s="145">
        <v>0</v>
      </c>
      <c r="AS178" s="145">
        <v>0</v>
      </c>
      <c r="AT178" s="145">
        <v>0</v>
      </c>
      <c r="AU178" s="145">
        <v>0</v>
      </c>
      <c r="AV178" s="145">
        <v>0</v>
      </c>
      <c r="AW178" s="145">
        <v>0</v>
      </c>
      <c r="AX178" s="145">
        <v>0</v>
      </c>
      <c r="AY178" s="145">
        <v>0</v>
      </c>
      <c r="AZ178" s="31" t="s">
        <v>293</v>
      </c>
    </row>
    <row r="179" spans="1:52" s="138" customFormat="1" ht="21" customHeight="1" x14ac:dyDescent="0.25">
      <c r="A179" s="32"/>
      <c r="B179" s="33"/>
      <c r="C179" s="141"/>
      <c r="D179" s="21"/>
      <c r="E179" s="41" t="s">
        <v>43</v>
      </c>
      <c r="F179" s="42">
        <f>SUM(F153:F178)</f>
        <v>0.41956414415685167</v>
      </c>
      <c r="G179" s="51"/>
      <c r="H179" s="52">
        <f>SUM(H153:H178)</f>
        <v>0</v>
      </c>
      <c r="I179" s="24"/>
      <c r="J179" s="25">
        <f t="shared" ref="J179:AZ179" si="65">SUM(J153:J178)</f>
        <v>59490</v>
      </c>
      <c r="K179" s="25">
        <f t="shared" si="65"/>
        <v>8077</v>
      </c>
      <c r="L179" s="25">
        <f t="shared" si="65"/>
        <v>3007</v>
      </c>
      <c r="M179" s="25">
        <f t="shared" si="65"/>
        <v>5440</v>
      </c>
      <c r="N179" s="25">
        <f t="shared" si="65"/>
        <v>1100</v>
      </c>
      <c r="O179" s="25">
        <f t="shared" si="65"/>
        <v>0</v>
      </c>
      <c r="P179" s="25">
        <f t="shared" si="65"/>
        <v>4340</v>
      </c>
      <c r="Q179" s="25">
        <f t="shared" si="65"/>
        <v>0</v>
      </c>
      <c r="R179" s="25">
        <f t="shared" si="65"/>
        <v>0</v>
      </c>
      <c r="S179" s="25">
        <f t="shared" si="65"/>
        <v>0</v>
      </c>
      <c r="T179" s="25">
        <f t="shared" si="65"/>
        <v>0</v>
      </c>
      <c r="U179" s="25">
        <f t="shared" si="65"/>
        <v>0</v>
      </c>
      <c r="V179" s="25">
        <f t="shared" si="65"/>
        <v>2444</v>
      </c>
      <c r="W179" s="25">
        <f t="shared" si="65"/>
        <v>22204</v>
      </c>
      <c r="X179" s="25">
        <f t="shared" si="65"/>
        <v>2550</v>
      </c>
      <c r="Y179" s="25">
        <f t="shared" si="65"/>
        <v>0</v>
      </c>
      <c r="Z179" s="25">
        <f t="shared" si="65"/>
        <v>19654</v>
      </c>
      <c r="AA179" s="25">
        <f t="shared" si="65"/>
        <v>0</v>
      </c>
      <c r="AB179" s="25">
        <f t="shared" si="65"/>
        <v>0</v>
      </c>
      <c r="AC179" s="25">
        <f t="shared" si="65"/>
        <v>0</v>
      </c>
      <c r="AD179" s="25">
        <f t="shared" si="65"/>
        <v>0</v>
      </c>
      <c r="AE179" s="25">
        <f t="shared" si="65"/>
        <v>0</v>
      </c>
      <c r="AF179" s="25">
        <f t="shared" si="65"/>
        <v>2320</v>
      </c>
      <c r="AG179" s="25">
        <f t="shared" si="65"/>
        <v>25986</v>
      </c>
      <c r="AH179" s="25">
        <f t="shared" si="65"/>
        <v>18496</v>
      </c>
      <c r="AI179" s="25">
        <f t="shared" si="65"/>
        <v>0</v>
      </c>
      <c r="AJ179" s="25">
        <f t="shared" si="65"/>
        <v>7490</v>
      </c>
      <c r="AK179" s="25">
        <f t="shared" si="65"/>
        <v>0</v>
      </c>
      <c r="AL179" s="25">
        <f t="shared" si="65"/>
        <v>0</v>
      </c>
      <c r="AM179" s="25">
        <f t="shared" si="65"/>
        <v>0</v>
      </c>
      <c r="AN179" s="25">
        <f t="shared" si="65"/>
        <v>0</v>
      </c>
      <c r="AO179" s="25">
        <f t="shared" si="65"/>
        <v>0</v>
      </c>
      <c r="AP179" s="25">
        <f t="shared" si="65"/>
        <v>306</v>
      </c>
      <c r="AQ179" s="25">
        <f t="shared" si="65"/>
        <v>5860</v>
      </c>
      <c r="AR179" s="25">
        <f t="shared" si="65"/>
        <v>1200</v>
      </c>
      <c r="AS179" s="25">
        <f t="shared" si="65"/>
        <v>0</v>
      </c>
      <c r="AT179" s="25">
        <f t="shared" si="65"/>
        <v>4660</v>
      </c>
      <c r="AU179" s="25">
        <f t="shared" si="65"/>
        <v>0</v>
      </c>
      <c r="AV179" s="25">
        <f t="shared" si="65"/>
        <v>0</v>
      </c>
      <c r="AW179" s="25">
        <f t="shared" si="65"/>
        <v>0</v>
      </c>
      <c r="AX179" s="25">
        <f t="shared" si="65"/>
        <v>0</v>
      </c>
      <c r="AY179" s="25">
        <f t="shared" si="65"/>
        <v>0</v>
      </c>
      <c r="AZ179" s="25">
        <f t="shared" si="65"/>
        <v>0</v>
      </c>
    </row>
    <row r="180" spans="1:52" s="116" customFormat="1" ht="37.5" customHeight="1" x14ac:dyDescent="0.25">
      <c r="A180" s="32"/>
      <c r="B180" s="33"/>
      <c r="C180" s="141"/>
      <c r="D180" s="21"/>
      <c r="E180" s="128" t="s">
        <v>347</v>
      </c>
      <c r="F180" s="23">
        <f>+J184/J187</f>
        <v>0.19042245574441075</v>
      </c>
      <c r="G180" s="22" t="s">
        <v>348</v>
      </c>
      <c r="H180" s="52">
        <f>+J180/$J$184</f>
        <v>0.62962962962962965</v>
      </c>
      <c r="I180" s="24" t="s">
        <v>349</v>
      </c>
      <c r="J180" s="25">
        <f>+M180+W180+AG180+AQ180</f>
        <v>17000</v>
      </c>
      <c r="K180" s="26">
        <f t="shared" si="56"/>
        <v>14000</v>
      </c>
      <c r="L180" s="27">
        <v>3700</v>
      </c>
      <c r="M180" s="149">
        <f>SUM(N180:U180)</f>
        <v>4492.8571428571422</v>
      </c>
      <c r="N180" s="29"/>
      <c r="O180" s="29"/>
      <c r="P180" s="29"/>
      <c r="Q180" s="29"/>
      <c r="R180" s="29"/>
      <c r="S180" s="95">
        <v>4492.8571428571422</v>
      </c>
      <c r="T180" s="29"/>
      <c r="U180" s="29"/>
      <c r="V180" s="29">
        <v>5700</v>
      </c>
      <c r="W180" s="149">
        <f>SUM(X180:AE180)</f>
        <v>6921.4285714285706</v>
      </c>
      <c r="X180" s="29"/>
      <c r="Y180" s="29"/>
      <c r="Z180" s="29"/>
      <c r="AA180" s="29"/>
      <c r="AB180" s="29"/>
      <c r="AC180" s="29">
        <v>6921.4285714285706</v>
      </c>
      <c r="AD180" s="29"/>
      <c r="AE180" s="29"/>
      <c r="AF180" s="29">
        <v>2000</v>
      </c>
      <c r="AG180" s="28">
        <f>SUM(AH180:AO180)</f>
        <v>2428.5714285714284</v>
      </c>
      <c r="AH180" s="29"/>
      <c r="AI180" s="29"/>
      <c r="AJ180" s="29"/>
      <c r="AK180" s="29"/>
      <c r="AL180" s="29"/>
      <c r="AM180" s="29">
        <v>2428.5714285714284</v>
      </c>
      <c r="AN180" s="29"/>
      <c r="AO180" s="29"/>
      <c r="AP180" s="29">
        <v>2600</v>
      </c>
      <c r="AQ180" s="28">
        <f t="shared" si="61"/>
        <v>3157.1428571428569</v>
      </c>
      <c r="AR180" s="30"/>
      <c r="AS180" s="30"/>
      <c r="AT180" s="30"/>
      <c r="AU180" s="29"/>
      <c r="AV180" s="29"/>
      <c r="AW180" s="150">
        <v>3157.1428571428569</v>
      </c>
      <c r="AX180" s="30"/>
      <c r="AY180" s="29"/>
      <c r="AZ180" s="31" t="s">
        <v>304</v>
      </c>
    </row>
    <row r="181" spans="1:52" s="116" customFormat="1" ht="24" x14ac:dyDescent="0.25">
      <c r="A181" s="32"/>
      <c r="B181" s="33"/>
      <c r="C181" s="141"/>
      <c r="D181" s="21"/>
      <c r="E181" s="130"/>
      <c r="F181" s="73"/>
      <c r="G181" s="35"/>
      <c r="H181" s="52"/>
      <c r="I181" s="24" t="s">
        <v>350</v>
      </c>
      <c r="J181" s="25"/>
      <c r="K181" s="26"/>
      <c r="L181" s="151"/>
      <c r="M181" s="28"/>
      <c r="N181" s="29"/>
      <c r="O181" s="29"/>
      <c r="P181" s="29"/>
      <c r="Q181" s="29"/>
      <c r="R181" s="29"/>
      <c r="S181" s="151"/>
      <c r="T181" s="29"/>
      <c r="U181" s="29"/>
      <c r="V181" s="29"/>
      <c r="W181" s="28"/>
      <c r="X181" s="29"/>
      <c r="Y181" s="29"/>
      <c r="Z181" s="29"/>
      <c r="AA181" s="29"/>
      <c r="AB181" s="29"/>
      <c r="AC181" s="151"/>
      <c r="AD181" s="29"/>
      <c r="AE181" s="29"/>
      <c r="AF181" s="29"/>
      <c r="AG181" s="28"/>
      <c r="AH181" s="29"/>
      <c r="AI181" s="29"/>
      <c r="AJ181" s="29"/>
      <c r="AK181" s="29"/>
      <c r="AL181" s="29"/>
      <c r="AM181" s="151"/>
      <c r="AN181" s="29"/>
      <c r="AO181" s="29"/>
      <c r="AP181" s="29"/>
      <c r="AQ181" s="28"/>
      <c r="AR181" s="30"/>
      <c r="AS181" s="30"/>
      <c r="AT181" s="30"/>
      <c r="AU181" s="29"/>
      <c r="AV181" s="29"/>
      <c r="AW181" s="152"/>
      <c r="AX181" s="30"/>
      <c r="AY181" s="29"/>
      <c r="AZ181" s="30"/>
    </row>
    <row r="182" spans="1:52" s="116" customFormat="1" ht="24.75" customHeight="1" x14ac:dyDescent="0.25">
      <c r="A182" s="32"/>
      <c r="B182" s="33"/>
      <c r="C182" s="141"/>
      <c r="D182" s="21"/>
      <c r="E182" s="130"/>
      <c r="F182" s="73"/>
      <c r="G182" s="22" t="s">
        <v>351</v>
      </c>
      <c r="H182" s="52">
        <f>+J182/$J$184</f>
        <v>0.37037037037037035</v>
      </c>
      <c r="I182" s="24" t="s">
        <v>352</v>
      </c>
      <c r="J182" s="25">
        <f>+M182+W182+AG182+AQ182</f>
        <v>10000</v>
      </c>
      <c r="K182" s="26">
        <f t="shared" si="56"/>
        <v>200</v>
      </c>
      <c r="L182" s="27"/>
      <c r="M182" s="28">
        <f>SUM(N182:U182)</f>
        <v>0</v>
      </c>
      <c r="N182" s="29"/>
      <c r="O182" s="29"/>
      <c r="P182" s="29"/>
      <c r="Q182" s="29"/>
      <c r="R182" s="29"/>
      <c r="S182" s="29"/>
      <c r="T182" s="29"/>
      <c r="U182" s="29"/>
      <c r="V182" s="29">
        <v>100</v>
      </c>
      <c r="W182" s="28">
        <f>SUM(X182:AE182)</f>
        <v>5000</v>
      </c>
      <c r="X182" s="29"/>
      <c r="Y182" s="29"/>
      <c r="Z182" s="29"/>
      <c r="AA182" s="29"/>
      <c r="AB182" s="29"/>
      <c r="AC182" s="29">
        <v>5000</v>
      </c>
      <c r="AD182" s="29"/>
      <c r="AE182" s="29"/>
      <c r="AF182" s="29">
        <v>100</v>
      </c>
      <c r="AG182" s="28">
        <f>SUM(AH182:AO182)</f>
        <v>5000</v>
      </c>
      <c r="AH182" s="29"/>
      <c r="AI182" s="29"/>
      <c r="AJ182" s="29"/>
      <c r="AK182" s="29"/>
      <c r="AL182" s="29"/>
      <c r="AM182" s="29">
        <v>5000</v>
      </c>
      <c r="AN182" s="29"/>
      <c r="AO182" s="29"/>
      <c r="AP182" s="29"/>
      <c r="AQ182" s="28">
        <f t="shared" si="61"/>
        <v>0</v>
      </c>
      <c r="AR182" s="30"/>
      <c r="AS182" s="30"/>
      <c r="AT182" s="30"/>
      <c r="AU182" s="29"/>
      <c r="AV182" s="29"/>
      <c r="AW182" s="30"/>
      <c r="AX182" s="30"/>
      <c r="AY182" s="29"/>
      <c r="AZ182" s="31" t="s">
        <v>304</v>
      </c>
    </row>
    <row r="183" spans="1:52" s="116" customFormat="1" ht="24" x14ac:dyDescent="0.25">
      <c r="A183" s="32"/>
      <c r="B183" s="33"/>
      <c r="C183" s="141"/>
      <c r="D183" s="21"/>
      <c r="E183" s="132"/>
      <c r="F183" s="36"/>
      <c r="G183" s="35"/>
      <c r="H183" s="52"/>
      <c r="I183" s="24" t="s">
        <v>353</v>
      </c>
      <c r="J183" s="26"/>
      <c r="K183" s="26"/>
      <c r="L183" s="27"/>
      <c r="M183" s="28"/>
      <c r="N183" s="29"/>
      <c r="O183" s="29"/>
      <c r="P183" s="29"/>
      <c r="Q183" s="29"/>
      <c r="R183" s="29"/>
      <c r="S183" s="29"/>
      <c r="T183" s="29"/>
      <c r="U183" s="29"/>
      <c r="V183" s="29"/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8"/>
      <c r="AH183" s="29"/>
      <c r="AI183" s="29"/>
      <c r="AJ183" s="29"/>
      <c r="AK183" s="29"/>
      <c r="AL183" s="29"/>
      <c r="AM183" s="29"/>
      <c r="AN183" s="29"/>
      <c r="AO183" s="29"/>
      <c r="AP183" s="29"/>
      <c r="AQ183" s="28"/>
      <c r="AR183" s="30"/>
      <c r="AS183" s="30"/>
      <c r="AT183" s="30"/>
      <c r="AU183" s="29"/>
      <c r="AV183" s="29"/>
      <c r="AW183" s="30"/>
      <c r="AX183" s="30"/>
      <c r="AY183" s="29"/>
      <c r="AZ183" s="30"/>
    </row>
    <row r="184" spans="1:52" s="116" customFormat="1" ht="25.5" x14ac:dyDescent="0.25">
      <c r="A184" s="32"/>
      <c r="B184" s="33"/>
      <c r="C184" s="141"/>
      <c r="D184" s="21"/>
      <c r="E184" s="41" t="s">
        <v>43</v>
      </c>
      <c r="F184" s="42">
        <f>+F182+F180</f>
        <v>0.19042245574441075</v>
      </c>
      <c r="G184" s="51"/>
      <c r="H184" s="52">
        <f>SUM(H180:H183)</f>
        <v>1</v>
      </c>
      <c r="I184" s="24"/>
      <c r="J184" s="25">
        <f>SUM(J180:J183)</f>
        <v>27000</v>
      </c>
      <c r="K184" s="25">
        <f t="shared" ref="K184:AZ184" si="66">SUM(K180:K183)</f>
        <v>14200</v>
      </c>
      <c r="L184" s="25">
        <f t="shared" si="66"/>
        <v>3700</v>
      </c>
      <c r="M184" s="25">
        <f t="shared" si="66"/>
        <v>4492.8571428571422</v>
      </c>
      <c r="N184" s="25">
        <f t="shared" si="66"/>
        <v>0</v>
      </c>
      <c r="O184" s="25">
        <f t="shared" si="66"/>
        <v>0</v>
      </c>
      <c r="P184" s="25">
        <f t="shared" si="66"/>
        <v>0</v>
      </c>
      <c r="Q184" s="25">
        <f t="shared" si="66"/>
        <v>0</v>
      </c>
      <c r="R184" s="25">
        <f t="shared" si="66"/>
        <v>0</v>
      </c>
      <c r="S184" s="25">
        <f t="shared" si="66"/>
        <v>4492.8571428571422</v>
      </c>
      <c r="T184" s="25">
        <f t="shared" si="66"/>
        <v>0</v>
      </c>
      <c r="U184" s="25">
        <f t="shared" si="66"/>
        <v>0</v>
      </c>
      <c r="V184" s="25">
        <f t="shared" si="66"/>
        <v>5800</v>
      </c>
      <c r="W184" s="25">
        <f t="shared" si="66"/>
        <v>11921.428571428571</v>
      </c>
      <c r="X184" s="25">
        <f t="shared" si="66"/>
        <v>0</v>
      </c>
      <c r="Y184" s="25">
        <f t="shared" si="66"/>
        <v>0</v>
      </c>
      <c r="Z184" s="25">
        <f t="shared" si="66"/>
        <v>0</v>
      </c>
      <c r="AA184" s="25">
        <f t="shared" si="66"/>
        <v>0</v>
      </c>
      <c r="AB184" s="25">
        <f t="shared" si="66"/>
        <v>0</v>
      </c>
      <c r="AC184" s="25">
        <f t="shared" si="66"/>
        <v>11921.428571428571</v>
      </c>
      <c r="AD184" s="25">
        <f t="shared" si="66"/>
        <v>0</v>
      </c>
      <c r="AE184" s="25">
        <f t="shared" si="66"/>
        <v>0</v>
      </c>
      <c r="AF184" s="25">
        <f t="shared" si="66"/>
        <v>2100</v>
      </c>
      <c r="AG184" s="25">
        <f t="shared" si="66"/>
        <v>7428.5714285714284</v>
      </c>
      <c r="AH184" s="25">
        <f t="shared" si="66"/>
        <v>0</v>
      </c>
      <c r="AI184" s="25">
        <f t="shared" si="66"/>
        <v>0</v>
      </c>
      <c r="AJ184" s="25">
        <f t="shared" si="66"/>
        <v>0</v>
      </c>
      <c r="AK184" s="25">
        <f t="shared" si="66"/>
        <v>0</v>
      </c>
      <c r="AL184" s="25">
        <f t="shared" si="66"/>
        <v>0</v>
      </c>
      <c r="AM184" s="25">
        <f t="shared" si="66"/>
        <v>7428.5714285714284</v>
      </c>
      <c r="AN184" s="25">
        <f t="shared" si="66"/>
        <v>0</v>
      </c>
      <c r="AO184" s="25">
        <f t="shared" si="66"/>
        <v>0</v>
      </c>
      <c r="AP184" s="25">
        <f t="shared" si="66"/>
        <v>2600</v>
      </c>
      <c r="AQ184" s="25">
        <f t="shared" si="66"/>
        <v>3157.1428571428569</v>
      </c>
      <c r="AR184" s="25">
        <f t="shared" si="66"/>
        <v>0</v>
      </c>
      <c r="AS184" s="25">
        <f t="shared" si="66"/>
        <v>0</v>
      </c>
      <c r="AT184" s="25">
        <f t="shared" si="66"/>
        <v>0</v>
      </c>
      <c r="AU184" s="25">
        <f t="shared" si="66"/>
        <v>0</v>
      </c>
      <c r="AV184" s="25">
        <f t="shared" si="66"/>
        <v>0</v>
      </c>
      <c r="AW184" s="25">
        <f t="shared" si="66"/>
        <v>3157.1428571428569</v>
      </c>
      <c r="AX184" s="25">
        <f t="shared" si="66"/>
        <v>0</v>
      </c>
      <c r="AY184" s="26">
        <f t="shared" si="66"/>
        <v>0</v>
      </c>
      <c r="AZ184" s="26">
        <f t="shared" si="66"/>
        <v>0</v>
      </c>
    </row>
    <row r="185" spans="1:52" s="116" customFormat="1" ht="49.5" customHeight="1" x14ac:dyDescent="0.25">
      <c r="A185" s="32"/>
      <c r="B185" s="33"/>
      <c r="C185" s="141"/>
      <c r="D185" s="21"/>
      <c r="E185" s="153" t="s">
        <v>354</v>
      </c>
      <c r="F185" s="154">
        <f>+J186/J187</f>
        <v>2.115805063826786E-3</v>
      </c>
      <c r="G185" s="51" t="s">
        <v>355</v>
      </c>
      <c r="H185" s="155">
        <f>+J185/$J$186</f>
        <v>1</v>
      </c>
      <c r="I185" s="24" t="s">
        <v>356</v>
      </c>
      <c r="J185" s="26">
        <f>+M185+W185+AG185+AQ185</f>
        <v>300</v>
      </c>
      <c r="K185" s="26">
        <f t="shared" si="56"/>
        <v>71240</v>
      </c>
      <c r="L185" s="27">
        <v>71000</v>
      </c>
      <c r="M185" s="28">
        <f>SUM(N185:U185)</f>
        <v>30</v>
      </c>
      <c r="N185" s="29"/>
      <c r="O185" s="29"/>
      <c r="P185" s="29"/>
      <c r="Q185" s="29"/>
      <c r="R185" s="29"/>
      <c r="S185" s="29">
        <v>30</v>
      </c>
      <c r="T185" s="29"/>
      <c r="U185" s="29"/>
      <c r="V185" s="29">
        <f>SUM(W185:AD185)</f>
        <v>240</v>
      </c>
      <c r="W185" s="28">
        <f>SUM(X185:AE185)</f>
        <v>120</v>
      </c>
      <c r="X185" s="29"/>
      <c r="Y185" s="29"/>
      <c r="Z185" s="29"/>
      <c r="AA185" s="29"/>
      <c r="AB185" s="29"/>
      <c r="AC185" s="29">
        <v>120</v>
      </c>
      <c r="AD185" s="29"/>
      <c r="AE185" s="29"/>
      <c r="AF185" s="29"/>
      <c r="AG185" s="28">
        <f>SUM(AH185:AO185)</f>
        <v>105</v>
      </c>
      <c r="AH185" s="29"/>
      <c r="AI185" s="29"/>
      <c r="AJ185" s="29"/>
      <c r="AK185" s="29"/>
      <c r="AL185" s="29"/>
      <c r="AM185" s="29">
        <v>105</v>
      </c>
      <c r="AN185" s="29"/>
      <c r="AO185" s="29"/>
      <c r="AP185" s="29"/>
      <c r="AQ185" s="28">
        <f t="shared" si="61"/>
        <v>45</v>
      </c>
      <c r="AR185" s="30"/>
      <c r="AS185" s="30"/>
      <c r="AT185" s="30"/>
      <c r="AU185" s="29"/>
      <c r="AV185" s="29"/>
      <c r="AW185" s="30">
        <v>45</v>
      </c>
      <c r="AX185" s="30"/>
      <c r="AY185" s="29"/>
      <c r="AZ185" s="31" t="s">
        <v>304</v>
      </c>
    </row>
    <row r="186" spans="1:52" s="7" customFormat="1" ht="23.25" customHeight="1" x14ac:dyDescent="0.25">
      <c r="A186" s="32"/>
      <c r="B186" s="33"/>
      <c r="C186" s="156"/>
      <c r="D186" s="40"/>
      <c r="E186" s="41" t="s">
        <v>43</v>
      </c>
      <c r="F186" s="42">
        <f>+F185</f>
        <v>2.115805063826786E-3</v>
      </c>
      <c r="G186" s="51"/>
      <c r="H186" s="52">
        <f>SUM(H185:H185)</f>
        <v>1</v>
      </c>
      <c r="I186" s="24"/>
      <c r="J186" s="25">
        <f>SUM(J185)</f>
        <v>300</v>
      </c>
      <c r="K186" s="25">
        <f t="shared" ref="K186:AY186" si="67">SUM(K185)</f>
        <v>71240</v>
      </c>
      <c r="L186" s="25">
        <f t="shared" si="67"/>
        <v>71000</v>
      </c>
      <c r="M186" s="25">
        <f t="shared" si="67"/>
        <v>30</v>
      </c>
      <c r="N186" s="25">
        <f t="shared" si="67"/>
        <v>0</v>
      </c>
      <c r="O186" s="25">
        <f t="shared" si="67"/>
        <v>0</v>
      </c>
      <c r="P186" s="25">
        <f t="shared" si="67"/>
        <v>0</v>
      </c>
      <c r="Q186" s="25">
        <f t="shared" si="67"/>
        <v>0</v>
      </c>
      <c r="R186" s="25">
        <f t="shared" si="67"/>
        <v>0</v>
      </c>
      <c r="S186" s="25">
        <f t="shared" si="67"/>
        <v>30</v>
      </c>
      <c r="T186" s="25">
        <f t="shared" si="67"/>
        <v>0</v>
      </c>
      <c r="U186" s="25">
        <f t="shared" si="67"/>
        <v>0</v>
      </c>
      <c r="V186" s="25">
        <f t="shared" si="67"/>
        <v>240</v>
      </c>
      <c r="W186" s="25">
        <f t="shared" si="67"/>
        <v>120</v>
      </c>
      <c r="X186" s="25">
        <f t="shared" si="67"/>
        <v>0</v>
      </c>
      <c r="Y186" s="25">
        <f t="shared" si="67"/>
        <v>0</v>
      </c>
      <c r="Z186" s="25">
        <f t="shared" si="67"/>
        <v>0</v>
      </c>
      <c r="AA186" s="25">
        <f t="shared" si="67"/>
        <v>0</v>
      </c>
      <c r="AB186" s="25">
        <f t="shared" si="67"/>
        <v>0</v>
      </c>
      <c r="AC186" s="25">
        <f t="shared" si="67"/>
        <v>120</v>
      </c>
      <c r="AD186" s="25">
        <f t="shared" si="67"/>
        <v>0</v>
      </c>
      <c r="AE186" s="25">
        <f t="shared" si="67"/>
        <v>0</v>
      </c>
      <c r="AF186" s="25">
        <f t="shared" si="67"/>
        <v>0</v>
      </c>
      <c r="AG186" s="25">
        <f t="shared" si="67"/>
        <v>105</v>
      </c>
      <c r="AH186" s="25">
        <f t="shared" si="67"/>
        <v>0</v>
      </c>
      <c r="AI186" s="25">
        <f t="shared" si="67"/>
        <v>0</v>
      </c>
      <c r="AJ186" s="25">
        <f t="shared" si="67"/>
        <v>0</v>
      </c>
      <c r="AK186" s="25">
        <f t="shared" si="67"/>
        <v>0</v>
      </c>
      <c r="AL186" s="25">
        <f t="shared" si="67"/>
        <v>0</v>
      </c>
      <c r="AM186" s="25">
        <f t="shared" si="67"/>
        <v>105</v>
      </c>
      <c r="AN186" s="25">
        <f t="shared" si="67"/>
        <v>0</v>
      </c>
      <c r="AO186" s="25">
        <f t="shared" si="67"/>
        <v>0</v>
      </c>
      <c r="AP186" s="25">
        <f t="shared" si="67"/>
        <v>0</v>
      </c>
      <c r="AQ186" s="25">
        <f t="shared" si="67"/>
        <v>45</v>
      </c>
      <c r="AR186" s="25">
        <f t="shared" si="67"/>
        <v>0</v>
      </c>
      <c r="AS186" s="25">
        <f t="shared" si="67"/>
        <v>0</v>
      </c>
      <c r="AT186" s="25">
        <f t="shared" si="67"/>
        <v>0</v>
      </c>
      <c r="AU186" s="25">
        <f t="shared" si="67"/>
        <v>0</v>
      </c>
      <c r="AV186" s="25">
        <f t="shared" si="67"/>
        <v>0</v>
      </c>
      <c r="AW186" s="25">
        <f t="shared" si="67"/>
        <v>45</v>
      </c>
      <c r="AX186" s="25">
        <f t="shared" si="67"/>
        <v>0</v>
      </c>
      <c r="AY186" s="25">
        <f t="shared" si="67"/>
        <v>0</v>
      </c>
      <c r="AZ186" s="25">
        <f>SUM(AZ185:AZ185)</f>
        <v>0</v>
      </c>
    </row>
    <row r="187" spans="1:52" s="7" customFormat="1" ht="12.75" customHeight="1" x14ac:dyDescent="0.2">
      <c r="A187" s="32"/>
      <c r="B187" s="33"/>
      <c r="C187" s="54" t="s">
        <v>67</v>
      </c>
      <c r="D187" s="55"/>
      <c r="E187" s="56"/>
      <c r="F187" s="85">
        <f>+F186+F184+F179+F152</f>
        <v>1</v>
      </c>
      <c r="G187" s="24"/>
      <c r="H187" s="38"/>
      <c r="I187" s="45"/>
      <c r="J187" s="26">
        <f>+J186+J184+J179+J152</f>
        <v>141790</v>
      </c>
      <c r="K187" s="26"/>
      <c r="L187" s="58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5"/>
      <c r="AZ187" s="25"/>
    </row>
    <row r="188" spans="1:52" s="116" customFormat="1" ht="38.25" customHeight="1" x14ac:dyDescent="0.25">
      <c r="A188" s="32"/>
      <c r="B188" s="33"/>
      <c r="C188" s="139" t="s">
        <v>357</v>
      </c>
      <c r="D188" s="70">
        <f>+J204/J235</f>
        <v>3.008477130120361E-2</v>
      </c>
      <c r="E188" s="157"/>
      <c r="F188" s="23"/>
      <c r="G188" s="66" t="s">
        <v>358</v>
      </c>
      <c r="H188" s="52">
        <f>+J188/$J$204</f>
        <v>2.4201727695589828E-2</v>
      </c>
      <c r="I188" s="51" t="s">
        <v>359</v>
      </c>
      <c r="J188" s="26">
        <f>+M188+W188+AG188+AQ188</f>
        <v>346</v>
      </c>
      <c r="K188" s="26">
        <f t="shared" si="56"/>
        <v>182</v>
      </c>
      <c r="L188" s="27">
        <v>52</v>
      </c>
      <c r="M188" s="28">
        <f>SUM(N188:U188)</f>
        <v>46</v>
      </c>
      <c r="N188" s="29"/>
      <c r="O188" s="29"/>
      <c r="P188" s="29"/>
      <c r="Q188" s="29"/>
      <c r="R188" s="29"/>
      <c r="S188" s="29"/>
      <c r="T188" s="29"/>
      <c r="U188" s="29">
        <v>46</v>
      </c>
      <c r="V188" s="29">
        <v>52</v>
      </c>
      <c r="W188" s="28">
        <f>SUM(X188:AE188)</f>
        <v>100</v>
      </c>
      <c r="X188" s="29">
        <v>100</v>
      </c>
      <c r="Y188" s="29"/>
      <c r="Z188" s="29"/>
      <c r="AA188" s="29"/>
      <c r="AB188" s="29"/>
      <c r="AC188" s="29"/>
      <c r="AD188" s="29"/>
      <c r="AE188" s="29"/>
      <c r="AF188" s="29">
        <v>52</v>
      </c>
      <c r="AG188" s="28">
        <f>SUM(AH188:AO188)</f>
        <v>100</v>
      </c>
      <c r="AH188" s="29">
        <v>100</v>
      </c>
      <c r="AI188" s="29"/>
      <c r="AJ188" s="29"/>
      <c r="AK188" s="29"/>
      <c r="AL188" s="29"/>
      <c r="AM188" s="29"/>
      <c r="AN188" s="29"/>
      <c r="AO188" s="29"/>
      <c r="AP188" s="29">
        <v>26</v>
      </c>
      <c r="AQ188" s="28">
        <f t="shared" si="61"/>
        <v>100</v>
      </c>
      <c r="AR188" s="30">
        <v>100</v>
      </c>
      <c r="AS188" s="30"/>
      <c r="AT188" s="30"/>
      <c r="AU188" s="29"/>
      <c r="AV188" s="29"/>
      <c r="AW188" s="30"/>
      <c r="AX188" s="30"/>
      <c r="AY188" s="29"/>
      <c r="AZ188" s="37" t="s">
        <v>360</v>
      </c>
    </row>
    <row r="189" spans="1:52" s="116" customFormat="1" ht="48" x14ac:dyDescent="0.25">
      <c r="A189" s="32"/>
      <c r="B189" s="33"/>
      <c r="C189" s="141"/>
      <c r="D189" s="21"/>
      <c r="E189" s="158"/>
      <c r="F189" s="73"/>
      <c r="G189" s="67"/>
      <c r="H189" s="52">
        <f>+J189/$J$204</f>
        <v>4.8403455391179658E-3</v>
      </c>
      <c r="I189" s="51" t="s">
        <v>361</v>
      </c>
      <c r="J189" s="26">
        <f>+J188*20%</f>
        <v>69.2</v>
      </c>
      <c r="K189" s="26">
        <f>+K188*20%</f>
        <v>36.4</v>
      </c>
      <c r="L189" s="27">
        <f t="shared" ref="L189:AY189" si="68">+L188*20%</f>
        <v>10.4</v>
      </c>
      <c r="M189" s="26">
        <f t="shared" si="68"/>
        <v>9.2000000000000011</v>
      </c>
      <c r="N189" s="26">
        <f t="shared" si="68"/>
        <v>0</v>
      </c>
      <c r="O189" s="26"/>
      <c r="P189" s="26">
        <f t="shared" si="68"/>
        <v>0</v>
      </c>
      <c r="Q189" s="26">
        <f t="shared" si="68"/>
        <v>0</v>
      </c>
      <c r="R189" s="26">
        <f t="shared" si="68"/>
        <v>0</v>
      </c>
      <c r="S189" s="26">
        <f t="shared" si="68"/>
        <v>0</v>
      </c>
      <c r="T189" s="26">
        <f t="shared" si="68"/>
        <v>0</v>
      </c>
      <c r="U189" s="26">
        <f t="shared" si="68"/>
        <v>9.2000000000000011</v>
      </c>
      <c r="V189" s="26">
        <f t="shared" si="68"/>
        <v>10.4</v>
      </c>
      <c r="W189" s="26">
        <f t="shared" si="68"/>
        <v>20</v>
      </c>
      <c r="X189" s="26">
        <f t="shared" si="68"/>
        <v>20</v>
      </c>
      <c r="Y189" s="26"/>
      <c r="Z189" s="26">
        <f t="shared" si="68"/>
        <v>0</v>
      </c>
      <c r="AA189" s="26">
        <f t="shared" si="68"/>
        <v>0</v>
      </c>
      <c r="AB189" s="26">
        <f t="shared" si="68"/>
        <v>0</v>
      </c>
      <c r="AC189" s="26">
        <f t="shared" si="68"/>
        <v>0</v>
      </c>
      <c r="AD189" s="26">
        <f t="shared" si="68"/>
        <v>0</v>
      </c>
      <c r="AE189" s="26">
        <f t="shared" si="68"/>
        <v>0</v>
      </c>
      <c r="AF189" s="26">
        <f t="shared" si="68"/>
        <v>10.4</v>
      </c>
      <c r="AG189" s="28">
        <f>SUM(AH189:AO189)</f>
        <v>20</v>
      </c>
      <c r="AH189" s="26">
        <f t="shared" si="68"/>
        <v>20</v>
      </c>
      <c r="AI189" s="26"/>
      <c r="AJ189" s="26">
        <f t="shared" si="68"/>
        <v>0</v>
      </c>
      <c r="AK189" s="26">
        <f t="shared" si="68"/>
        <v>0</v>
      </c>
      <c r="AL189" s="26">
        <f t="shared" si="68"/>
        <v>0</v>
      </c>
      <c r="AM189" s="26">
        <f t="shared" si="68"/>
        <v>0</v>
      </c>
      <c r="AN189" s="26">
        <f t="shared" si="68"/>
        <v>0</v>
      </c>
      <c r="AO189" s="26">
        <f t="shared" si="68"/>
        <v>0</v>
      </c>
      <c r="AP189" s="26">
        <f t="shared" si="68"/>
        <v>5.2</v>
      </c>
      <c r="AQ189" s="28">
        <f t="shared" si="61"/>
        <v>20</v>
      </c>
      <c r="AR189" s="26">
        <f t="shared" si="68"/>
        <v>20</v>
      </c>
      <c r="AS189" s="26"/>
      <c r="AT189" s="26">
        <f t="shared" si="68"/>
        <v>0</v>
      </c>
      <c r="AU189" s="26">
        <f t="shared" si="68"/>
        <v>0</v>
      </c>
      <c r="AV189" s="26">
        <f t="shared" si="68"/>
        <v>0</v>
      </c>
      <c r="AW189" s="26">
        <f t="shared" si="68"/>
        <v>0</v>
      </c>
      <c r="AX189" s="26">
        <f t="shared" si="68"/>
        <v>0</v>
      </c>
      <c r="AY189" s="26">
        <f t="shared" si="68"/>
        <v>0</v>
      </c>
      <c r="AZ189" s="30"/>
    </row>
    <row r="190" spans="1:52" s="116" customFormat="1" ht="99.75" customHeight="1" x14ac:dyDescent="0.25">
      <c r="A190" s="32"/>
      <c r="B190" s="33"/>
      <c r="C190" s="141"/>
      <c r="D190" s="21"/>
      <c r="E190" s="158"/>
      <c r="F190" s="73"/>
      <c r="G190" s="66" t="s">
        <v>362</v>
      </c>
      <c r="H190" s="52">
        <f>+J190/$J$204</f>
        <v>0.2238310075892701</v>
      </c>
      <c r="I190" s="24" t="s">
        <v>363</v>
      </c>
      <c r="J190" s="26">
        <f t="shared" ref="J190:J233" si="69">+M190+W190+AG190+AQ190</f>
        <v>3200</v>
      </c>
      <c r="K190" s="26">
        <f t="shared" si="56"/>
        <v>100</v>
      </c>
      <c r="L190" s="27">
        <v>25</v>
      </c>
      <c r="M190" s="28">
        <f>SUM(N190:U190)</f>
        <v>800</v>
      </c>
      <c r="N190" s="29"/>
      <c r="O190" s="29"/>
      <c r="P190" s="29"/>
      <c r="Q190" s="29"/>
      <c r="R190" s="29"/>
      <c r="S190" s="29"/>
      <c r="T190" s="29"/>
      <c r="U190" s="29">
        <v>800</v>
      </c>
      <c r="V190" s="29">
        <v>25</v>
      </c>
      <c r="W190" s="28">
        <f>SUM(X190:AE190)</f>
        <v>800</v>
      </c>
      <c r="X190" s="29"/>
      <c r="Y190" s="29"/>
      <c r="Z190" s="29"/>
      <c r="AA190" s="29"/>
      <c r="AB190" s="29"/>
      <c r="AC190" s="29"/>
      <c r="AD190" s="29"/>
      <c r="AE190" s="29">
        <v>800</v>
      </c>
      <c r="AF190" s="29">
        <v>25</v>
      </c>
      <c r="AG190" s="28">
        <f t="shared" ref="AG190:AG258" si="70">SUM(AH190:AO190)</f>
        <v>800</v>
      </c>
      <c r="AH190" s="29"/>
      <c r="AI190" s="29"/>
      <c r="AJ190" s="29"/>
      <c r="AK190" s="29"/>
      <c r="AL190" s="29"/>
      <c r="AM190" s="29"/>
      <c r="AN190" s="29"/>
      <c r="AO190" s="29">
        <v>800</v>
      </c>
      <c r="AP190" s="29">
        <v>25</v>
      </c>
      <c r="AQ190" s="28">
        <f t="shared" si="61"/>
        <v>800</v>
      </c>
      <c r="AR190" s="30"/>
      <c r="AS190" s="30"/>
      <c r="AT190" s="30"/>
      <c r="AU190" s="29"/>
      <c r="AV190" s="29"/>
      <c r="AW190" s="30"/>
      <c r="AX190" s="30"/>
      <c r="AY190" s="29">
        <v>800</v>
      </c>
      <c r="AZ190" s="31" t="s">
        <v>360</v>
      </c>
    </row>
    <row r="191" spans="1:52" s="116" customFormat="1" ht="96" x14ac:dyDescent="0.25">
      <c r="A191" s="32"/>
      <c r="B191" s="33"/>
      <c r="C191" s="141"/>
      <c r="D191" s="21"/>
      <c r="E191" s="158"/>
      <c r="F191" s="73"/>
      <c r="G191" s="67"/>
      <c r="H191" s="52"/>
      <c r="I191" s="24" t="s">
        <v>364</v>
      </c>
      <c r="J191" s="26">
        <f>+J190*20%</f>
        <v>640</v>
      </c>
      <c r="K191" s="26">
        <f>+K190*20%</f>
        <v>20</v>
      </c>
      <c r="L191" s="27">
        <f>+L190*20%</f>
        <v>5</v>
      </c>
      <c r="M191" s="26">
        <f>+M190*20%</f>
        <v>160</v>
      </c>
      <c r="N191" s="26">
        <f>+N190*20%</f>
        <v>0</v>
      </c>
      <c r="O191" s="26"/>
      <c r="P191" s="26">
        <f t="shared" ref="P191:X191" si="71">+P190*20%</f>
        <v>0</v>
      </c>
      <c r="Q191" s="26">
        <f t="shared" si="71"/>
        <v>0</v>
      </c>
      <c r="R191" s="26">
        <f t="shared" si="71"/>
        <v>0</v>
      </c>
      <c r="S191" s="26">
        <f t="shared" si="71"/>
        <v>0</v>
      </c>
      <c r="T191" s="26">
        <f t="shared" si="71"/>
        <v>0</v>
      </c>
      <c r="U191" s="26">
        <f t="shared" si="71"/>
        <v>160</v>
      </c>
      <c r="V191" s="26">
        <f t="shared" si="71"/>
        <v>5</v>
      </c>
      <c r="W191" s="26">
        <f t="shared" si="71"/>
        <v>160</v>
      </c>
      <c r="X191" s="26">
        <f t="shared" si="71"/>
        <v>0</v>
      </c>
      <c r="Y191" s="26"/>
      <c r="Z191" s="26">
        <f t="shared" ref="Z191:AF191" si="72">+Z190*20%</f>
        <v>0</v>
      </c>
      <c r="AA191" s="26">
        <f t="shared" si="72"/>
        <v>0</v>
      </c>
      <c r="AB191" s="26">
        <f t="shared" si="72"/>
        <v>0</v>
      </c>
      <c r="AC191" s="26">
        <f t="shared" si="72"/>
        <v>0</v>
      </c>
      <c r="AD191" s="26">
        <f t="shared" si="72"/>
        <v>0</v>
      </c>
      <c r="AE191" s="26">
        <f t="shared" si="72"/>
        <v>160</v>
      </c>
      <c r="AF191" s="26">
        <f t="shared" si="72"/>
        <v>5</v>
      </c>
      <c r="AG191" s="28">
        <f t="shared" si="70"/>
        <v>160</v>
      </c>
      <c r="AH191" s="26">
        <f>+AH190*20%</f>
        <v>0</v>
      </c>
      <c r="AI191" s="26"/>
      <c r="AJ191" s="26">
        <f t="shared" ref="AJ191:AP191" si="73">+AJ190*20%</f>
        <v>0</v>
      </c>
      <c r="AK191" s="26">
        <f t="shared" si="73"/>
        <v>0</v>
      </c>
      <c r="AL191" s="26">
        <f t="shared" si="73"/>
        <v>0</v>
      </c>
      <c r="AM191" s="26">
        <f t="shared" si="73"/>
        <v>0</v>
      </c>
      <c r="AN191" s="26">
        <f t="shared" si="73"/>
        <v>0</v>
      </c>
      <c r="AO191" s="26">
        <f t="shared" si="73"/>
        <v>160</v>
      </c>
      <c r="AP191" s="26">
        <f t="shared" si="73"/>
        <v>5</v>
      </c>
      <c r="AQ191" s="28">
        <f t="shared" si="61"/>
        <v>160</v>
      </c>
      <c r="AR191" s="26">
        <f>+AR190*20%</f>
        <v>0</v>
      </c>
      <c r="AS191" s="26"/>
      <c r="AT191" s="26">
        <f t="shared" ref="AT191:AY191" si="74">+AT190*20%</f>
        <v>0</v>
      </c>
      <c r="AU191" s="26">
        <f t="shared" si="74"/>
        <v>0</v>
      </c>
      <c r="AV191" s="26">
        <f t="shared" si="74"/>
        <v>0</v>
      </c>
      <c r="AW191" s="26">
        <f t="shared" si="74"/>
        <v>0</v>
      </c>
      <c r="AX191" s="26">
        <f t="shared" si="74"/>
        <v>0</v>
      </c>
      <c r="AY191" s="26">
        <f t="shared" si="74"/>
        <v>160</v>
      </c>
      <c r="AZ191" s="30"/>
    </row>
    <row r="192" spans="1:52" s="116" customFormat="1" ht="28.5" customHeight="1" x14ac:dyDescent="0.25">
      <c r="A192" s="32"/>
      <c r="B192" s="33"/>
      <c r="C192" s="141"/>
      <c r="D192" s="21"/>
      <c r="E192" s="158"/>
      <c r="F192" s="73"/>
      <c r="G192" s="66" t="s">
        <v>365</v>
      </c>
      <c r="H192" s="52">
        <f>+J192/$J$204</f>
        <v>8.3936627845976289E-2</v>
      </c>
      <c r="I192" s="24" t="s">
        <v>366</v>
      </c>
      <c r="J192" s="26">
        <f t="shared" si="69"/>
        <v>1200</v>
      </c>
      <c r="K192" s="26">
        <f t="shared" ref="K192:K205" si="75">+L192+V192+AF192+AP192</f>
        <v>4</v>
      </c>
      <c r="L192" s="27">
        <v>1</v>
      </c>
      <c r="M192" s="28">
        <f>SUM(N192:U192)</f>
        <v>300</v>
      </c>
      <c r="N192" s="29"/>
      <c r="O192" s="29"/>
      <c r="P192" s="29"/>
      <c r="Q192" s="29"/>
      <c r="R192" s="29"/>
      <c r="S192" s="29"/>
      <c r="T192" s="29"/>
      <c r="U192" s="29">
        <v>300</v>
      </c>
      <c r="V192" s="29">
        <v>1</v>
      </c>
      <c r="W192" s="28">
        <f t="shared" ref="W192:W203" si="76">SUM(X192:AE192)</f>
        <v>300</v>
      </c>
      <c r="X192" s="29"/>
      <c r="Y192" s="29"/>
      <c r="Z192" s="29"/>
      <c r="AA192" s="29"/>
      <c r="AB192" s="29"/>
      <c r="AC192" s="29"/>
      <c r="AD192" s="29"/>
      <c r="AE192" s="29">
        <v>300</v>
      </c>
      <c r="AF192" s="29">
        <v>1</v>
      </c>
      <c r="AG192" s="28">
        <f t="shared" si="70"/>
        <v>300</v>
      </c>
      <c r="AH192" s="29"/>
      <c r="AI192" s="29"/>
      <c r="AJ192" s="29"/>
      <c r="AK192" s="29"/>
      <c r="AL192" s="29"/>
      <c r="AM192" s="29"/>
      <c r="AN192" s="29"/>
      <c r="AO192" s="29">
        <v>300</v>
      </c>
      <c r="AP192" s="29">
        <v>1</v>
      </c>
      <c r="AQ192" s="28">
        <f t="shared" si="61"/>
        <v>300</v>
      </c>
      <c r="AR192" s="30"/>
      <c r="AS192" s="30"/>
      <c r="AT192" s="30"/>
      <c r="AU192" s="29"/>
      <c r="AV192" s="29"/>
      <c r="AW192" s="30"/>
      <c r="AX192" s="30"/>
      <c r="AY192" s="29">
        <v>300</v>
      </c>
      <c r="AZ192" s="31" t="s">
        <v>367</v>
      </c>
    </row>
    <row r="193" spans="1:52" s="116" customFormat="1" ht="36" x14ac:dyDescent="0.25">
      <c r="A193" s="32"/>
      <c r="B193" s="33"/>
      <c r="C193" s="141"/>
      <c r="D193" s="21"/>
      <c r="E193" s="158"/>
      <c r="F193" s="73"/>
      <c r="G193" s="67"/>
      <c r="H193" s="52"/>
      <c r="I193" s="24" t="s">
        <v>368</v>
      </c>
      <c r="J193" s="26">
        <f>+J192*20%</f>
        <v>240</v>
      </c>
      <c r="K193" s="26">
        <f>+K192*20%</f>
        <v>0.8</v>
      </c>
      <c r="L193" s="27">
        <f>+L192*20%</f>
        <v>0.2</v>
      </c>
      <c r="M193" s="26">
        <f>+M192*20%</f>
        <v>60</v>
      </c>
      <c r="N193" s="26">
        <f>+N192*20%</f>
        <v>0</v>
      </c>
      <c r="O193" s="26"/>
      <c r="P193" s="26">
        <f t="shared" ref="P193:X193" si="77">+P192*20%</f>
        <v>0</v>
      </c>
      <c r="Q193" s="26">
        <f t="shared" si="77"/>
        <v>0</v>
      </c>
      <c r="R193" s="26">
        <f t="shared" si="77"/>
        <v>0</v>
      </c>
      <c r="S193" s="26">
        <f t="shared" si="77"/>
        <v>0</v>
      </c>
      <c r="T193" s="26">
        <f t="shared" si="77"/>
        <v>0</v>
      </c>
      <c r="U193" s="26">
        <f t="shared" si="77"/>
        <v>60</v>
      </c>
      <c r="V193" s="26">
        <f t="shared" si="77"/>
        <v>0.2</v>
      </c>
      <c r="W193" s="26">
        <f t="shared" si="77"/>
        <v>60</v>
      </c>
      <c r="X193" s="26">
        <f t="shared" si="77"/>
        <v>0</v>
      </c>
      <c r="Y193" s="26"/>
      <c r="Z193" s="26">
        <f t="shared" ref="Z193:AF193" si="78">+Z192*20%</f>
        <v>0</v>
      </c>
      <c r="AA193" s="26">
        <f t="shared" si="78"/>
        <v>0</v>
      </c>
      <c r="AB193" s="26">
        <f t="shared" si="78"/>
        <v>0</v>
      </c>
      <c r="AC193" s="26">
        <f t="shared" si="78"/>
        <v>0</v>
      </c>
      <c r="AD193" s="26">
        <f t="shared" si="78"/>
        <v>0</v>
      </c>
      <c r="AE193" s="26">
        <f t="shared" si="78"/>
        <v>60</v>
      </c>
      <c r="AF193" s="26">
        <f t="shared" si="78"/>
        <v>0.2</v>
      </c>
      <c r="AG193" s="28">
        <f t="shared" si="70"/>
        <v>60</v>
      </c>
      <c r="AH193" s="26">
        <f>+AH192*20%</f>
        <v>0</v>
      </c>
      <c r="AI193" s="26"/>
      <c r="AJ193" s="26">
        <f t="shared" ref="AJ193:AP193" si="79">+AJ192*20%</f>
        <v>0</v>
      </c>
      <c r="AK193" s="26">
        <f t="shared" si="79"/>
        <v>0</v>
      </c>
      <c r="AL193" s="26">
        <f t="shared" si="79"/>
        <v>0</v>
      </c>
      <c r="AM193" s="26">
        <f t="shared" si="79"/>
        <v>0</v>
      </c>
      <c r="AN193" s="26">
        <f t="shared" si="79"/>
        <v>0</v>
      </c>
      <c r="AO193" s="26">
        <f t="shared" si="79"/>
        <v>60</v>
      </c>
      <c r="AP193" s="26">
        <f t="shared" si="79"/>
        <v>0.2</v>
      </c>
      <c r="AQ193" s="28">
        <f t="shared" si="61"/>
        <v>60</v>
      </c>
      <c r="AR193" s="26">
        <f>+AR192*20%</f>
        <v>0</v>
      </c>
      <c r="AS193" s="26"/>
      <c r="AT193" s="26">
        <f t="shared" ref="AT193:AY193" si="80">+AT192*20%</f>
        <v>0</v>
      </c>
      <c r="AU193" s="26">
        <f t="shared" si="80"/>
        <v>0</v>
      </c>
      <c r="AV193" s="26">
        <f t="shared" si="80"/>
        <v>0</v>
      </c>
      <c r="AW193" s="26">
        <f t="shared" si="80"/>
        <v>0</v>
      </c>
      <c r="AX193" s="26">
        <f t="shared" si="80"/>
        <v>0</v>
      </c>
      <c r="AY193" s="26">
        <f t="shared" si="80"/>
        <v>60</v>
      </c>
      <c r="AZ193" s="30"/>
    </row>
    <row r="194" spans="1:52" s="116" customFormat="1" ht="25.5" x14ac:dyDescent="0.25">
      <c r="A194" s="32"/>
      <c r="B194" s="33"/>
      <c r="C194" s="141"/>
      <c r="D194" s="21"/>
      <c r="E194" s="158"/>
      <c r="F194" s="73"/>
      <c r="G194" s="51" t="s">
        <v>369</v>
      </c>
      <c r="H194" s="52">
        <f>+J194/$J$204</f>
        <v>8.3936627845976289E-2</v>
      </c>
      <c r="I194" s="51" t="s">
        <v>370</v>
      </c>
      <c r="J194" s="26">
        <f t="shared" si="69"/>
        <v>1200</v>
      </c>
      <c r="K194" s="26">
        <f t="shared" si="75"/>
        <v>4</v>
      </c>
      <c r="L194" s="27">
        <v>1</v>
      </c>
      <c r="M194" s="28">
        <f>SUM(N194:U194)</f>
        <v>300</v>
      </c>
      <c r="N194" s="29"/>
      <c r="O194" s="29"/>
      <c r="P194" s="29"/>
      <c r="Q194" s="29"/>
      <c r="R194" s="29"/>
      <c r="S194" s="29"/>
      <c r="T194" s="29"/>
      <c r="U194" s="29">
        <v>300</v>
      </c>
      <c r="V194" s="29">
        <v>1</v>
      </c>
      <c r="W194" s="28">
        <f t="shared" si="76"/>
        <v>300</v>
      </c>
      <c r="X194" s="29"/>
      <c r="Y194" s="29"/>
      <c r="Z194" s="29"/>
      <c r="AA194" s="29"/>
      <c r="AB194" s="29"/>
      <c r="AC194" s="29"/>
      <c r="AD194" s="29"/>
      <c r="AE194" s="29">
        <v>300</v>
      </c>
      <c r="AF194" s="29">
        <v>1</v>
      </c>
      <c r="AG194" s="28">
        <f t="shared" si="70"/>
        <v>300</v>
      </c>
      <c r="AH194" s="29"/>
      <c r="AI194" s="29"/>
      <c r="AJ194" s="29"/>
      <c r="AK194" s="29"/>
      <c r="AL194" s="29"/>
      <c r="AM194" s="29"/>
      <c r="AN194" s="29"/>
      <c r="AO194" s="29">
        <v>300</v>
      </c>
      <c r="AP194" s="29">
        <v>1</v>
      </c>
      <c r="AQ194" s="28">
        <f t="shared" si="61"/>
        <v>300</v>
      </c>
      <c r="AR194" s="30"/>
      <c r="AS194" s="30"/>
      <c r="AT194" s="30"/>
      <c r="AU194" s="29"/>
      <c r="AV194" s="29"/>
      <c r="AW194" s="30"/>
      <c r="AX194" s="30"/>
      <c r="AY194" s="29">
        <v>300</v>
      </c>
      <c r="AZ194" s="31" t="s">
        <v>367</v>
      </c>
    </row>
    <row r="195" spans="1:52" s="116" customFormat="1" ht="48" customHeight="1" x14ac:dyDescent="0.25">
      <c r="A195" s="32"/>
      <c r="B195" s="33"/>
      <c r="C195" s="141"/>
      <c r="D195" s="21"/>
      <c r="E195" s="158"/>
      <c r="F195" s="73"/>
      <c r="G195" s="51" t="s">
        <v>371</v>
      </c>
      <c r="H195" s="52">
        <f>+J195/$J$204</f>
        <v>3.567306683453992E-2</v>
      </c>
      <c r="I195" s="24" t="s">
        <v>372</v>
      </c>
      <c r="J195" s="26">
        <f t="shared" si="69"/>
        <v>510</v>
      </c>
      <c r="K195" s="26">
        <f t="shared" si="75"/>
        <v>3000</v>
      </c>
      <c r="L195" s="27">
        <v>750</v>
      </c>
      <c r="M195" s="28">
        <f>SUM(N195:U195)</f>
        <v>100</v>
      </c>
      <c r="N195" s="29"/>
      <c r="O195" s="29"/>
      <c r="P195" s="29"/>
      <c r="Q195" s="29"/>
      <c r="R195" s="29"/>
      <c r="S195" s="29"/>
      <c r="T195" s="29"/>
      <c r="U195" s="29">
        <v>100</v>
      </c>
      <c r="V195" s="29">
        <v>750</v>
      </c>
      <c r="W195" s="28">
        <f t="shared" si="76"/>
        <v>120</v>
      </c>
      <c r="X195" s="29"/>
      <c r="Y195" s="29"/>
      <c r="Z195" s="29"/>
      <c r="AA195" s="29"/>
      <c r="AB195" s="29"/>
      <c r="AC195" s="29"/>
      <c r="AD195" s="29"/>
      <c r="AE195" s="29">
        <v>120</v>
      </c>
      <c r="AF195" s="29">
        <v>750</v>
      </c>
      <c r="AG195" s="28">
        <f t="shared" si="70"/>
        <v>150</v>
      </c>
      <c r="AH195" s="29"/>
      <c r="AI195" s="29"/>
      <c r="AJ195" s="29"/>
      <c r="AK195" s="29"/>
      <c r="AL195" s="29"/>
      <c r="AM195" s="29"/>
      <c r="AN195" s="29"/>
      <c r="AO195" s="29">
        <v>150</v>
      </c>
      <c r="AP195" s="29">
        <v>750</v>
      </c>
      <c r="AQ195" s="28">
        <f t="shared" si="61"/>
        <v>140</v>
      </c>
      <c r="AR195" s="30"/>
      <c r="AS195" s="30"/>
      <c r="AT195" s="30"/>
      <c r="AU195" s="29"/>
      <c r="AV195" s="29"/>
      <c r="AW195" s="30"/>
      <c r="AX195" s="30"/>
      <c r="AY195" s="29">
        <v>140</v>
      </c>
      <c r="AZ195" s="31" t="s">
        <v>360</v>
      </c>
    </row>
    <row r="196" spans="1:52" s="116" customFormat="1" ht="42.75" customHeight="1" x14ac:dyDescent="0.25">
      <c r="A196" s="32"/>
      <c r="B196" s="33"/>
      <c r="C196" s="141"/>
      <c r="D196" s="21"/>
      <c r="E196" s="158"/>
      <c r="F196" s="73"/>
      <c r="G196" s="66" t="s">
        <v>373</v>
      </c>
      <c r="H196" s="52">
        <f>+J196/$J$204</f>
        <v>0.10492078480747036</v>
      </c>
      <c r="I196" s="24" t="s">
        <v>374</v>
      </c>
      <c r="J196" s="26">
        <f t="shared" si="69"/>
        <v>1500</v>
      </c>
      <c r="K196" s="26">
        <f t="shared" si="75"/>
        <v>100</v>
      </c>
      <c r="L196" s="27">
        <v>25</v>
      </c>
      <c r="M196" s="28">
        <f>SUM(N196:U196)</f>
        <v>500</v>
      </c>
      <c r="N196" s="29"/>
      <c r="O196" s="29"/>
      <c r="P196" s="29"/>
      <c r="Q196" s="29"/>
      <c r="R196" s="29"/>
      <c r="S196" s="29"/>
      <c r="T196" s="29"/>
      <c r="U196" s="29">
        <v>500</v>
      </c>
      <c r="V196" s="29">
        <v>25</v>
      </c>
      <c r="W196" s="28">
        <f t="shared" si="76"/>
        <v>0</v>
      </c>
      <c r="X196" s="29"/>
      <c r="Y196" s="29"/>
      <c r="Z196" s="29"/>
      <c r="AA196" s="29"/>
      <c r="AB196" s="29"/>
      <c r="AC196" s="29"/>
      <c r="AD196" s="29"/>
      <c r="AE196" s="29"/>
      <c r="AF196" s="29">
        <v>25</v>
      </c>
      <c r="AG196" s="28">
        <f t="shared" si="70"/>
        <v>500</v>
      </c>
      <c r="AH196" s="29"/>
      <c r="AI196" s="29"/>
      <c r="AJ196" s="29"/>
      <c r="AK196" s="29"/>
      <c r="AL196" s="29"/>
      <c r="AM196" s="29"/>
      <c r="AN196" s="29"/>
      <c r="AO196" s="29">
        <v>500</v>
      </c>
      <c r="AP196" s="29">
        <v>25</v>
      </c>
      <c r="AQ196" s="28">
        <f t="shared" si="61"/>
        <v>500</v>
      </c>
      <c r="AR196" s="30"/>
      <c r="AS196" s="30"/>
      <c r="AT196" s="30"/>
      <c r="AU196" s="29"/>
      <c r="AV196" s="29"/>
      <c r="AW196" s="30"/>
      <c r="AX196" s="30"/>
      <c r="AY196" s="29">
        <v>500</v>
      </c>
      <c r="AZ196" s="31" t="s">
        <v>360</v>
      </c>
    </row>
    <row r="197" spans="1:52" s="116" customFormat="1" ht="68.25" customHeight="1" x14ac:dyDescent="0.25">
      <c r="A197" s="32"/>
      <c r="B197" s="33"/>
      <c r="C197" s="141"/>
      <c r="D197" s="21"/>
      <c r="E197" s="158"/>
      <c r="F197" s="73"/>
      <c r="G197" s="67"/>
      <c r="H197" s="52"/>
      <c r="I197" s="24" t="s">
        <v>375</v>
      </c>
      <c r="J197" s="26">
        <f>+J196*20%</f>
        <v>300</v>
      </c>
      <c r="K197" s="26">
        <f t="shared" si="75"/>
        <v>9</v>
      </c>
      <c r="L197" s="27">
        <v>2</v>
      </c>
      <c r="M197" s="26">
        <f>+M196*20%</f>
        <v>100</v>
      </c>
      <c r="N197" s="26">
        <f>+N196*20%</f>
        <v>0</v>
      </c>
      <c r="O197" s="26"/>
      <c r="P197" s="26">
        <f t="shared" ref="P197:U197" si="81">+P196*20%</f>
        <v>0</v>
      </c>
      <c r="Q197" s="26">
        <f t="shared" si="81"/>
        <v>0</v>
      </c>
      <c r="R197" s="26">
        <f t="shared" si="81"/>
        <v>0</v>
      </c>
      <c r="S197" s="26">
        <f t="shared" si="81"/>
        <v>0</v>
      </c>
      <c r="T197" s="26">
        <f t="shared" si="81"/>
        <v>0</v>
      </c>
      <c r="U197" s="26">
        <f t="shared" si="81"/>
        <v>100</v>
      </c>
      <c r="V197" s="26">
        <v>3</v>
      </c>
      <c r="W197" s="26">
        <f>+W196*20%</f>
        <v>0</v>
      </c>
      <c r="X197" s="26">
        <f>+X196*20%</f>
        <v>0</v>
      </c>
      <c r="Y197" s="26"/>
      <c r="Z197" s="26">
        <f t="shared" ref="Z197:AE197" si="82">+Z196*20%</f>
        <v>0</v>
      </c>
      <c r="AA197" s="26">
        <f t="shared" si="82"/>
        <v>0</v>
      </c>
      <c r="AB197" s="26">
        <f t="shared" si="82"/>
        <v>0</v>
      </c>
      <c r="AC197" s="26">
        <f t="shared" si="82"/>
        <v>0</v>
      </c>
      <c r="AD197" s="26">
        <f t="shared" si="82"/>
        <v>0</v>
      </c>
      <c r="AE197" s="26">
        <f t="shared" si="82"/>
        <v>0</v>
      </c>
      <c r="AF197" s="26">
        <v>3</v>
      </c>
      <c r="AG197" s="28">
        <f t="shared" si="70"/>
        <v>100</v>
      </c>
      <c r="AH197" s="26">
        <f>+AH196*20%</f>
        <v>0</v>
      </c>
      <c r="AI197" s="26"/>
      <c r="AJ197" s="26">
        <f t="shared" ref="AJ197:AO197" si="83">+AJ196*20%</f>
        <v>0</v>
      </c>
      <c r="AK197" s="26">
        <f t="shared" si="83"/>
        <v>0</v>
      </c>
      <c r="AL197" s="26">
        <f t="shared" si="83"/>
        <v>0</v>
      </c>
      <c r="AM197" s="26">
        <f t="shared" si="83"/>
        <v>0</v>
      </c>
      <c r="AN197" s="26">
        <f t="shared" si="83"/>
        <v>0</v>
      </c>
      <c r="AO197" s="26">
        <f t="shared" si="83"/>
        <v>100</v>
      </c>
      <c r="AP197" s="26">
        <v>1</v>
      </c>
      <c r="AQ197" s="28">
        <f t="shared" si="61"/>
        <v>100</v>
      </c>
      <c r="AR197" s="26">
        <f>+AR196*20%</f>
        <v>0</v>
      </c>
      <c r="AS197" s="26"/>
      <c r="AT197" s="26">
        <f t="shared" ref="AT197:AY197" si="84">+AT196*20%</f>
        <v>0</v>
      </c>
      <c r="AU197" s="26">
        <f t="shared" si="84"/>
        <v>0</v>
      </c>
      <c r="AV197" s="26">
        <f t="shared" si="84"/>
        <v>0</v>
      </c>
      <c r="AW197" s="26">
        <f t="shared" si="84"/>
        <v>0</v>
      </c>
      <c r="AX197" s="26">
        <f t="shared" si="84"/>
        <v>0</v>
      </c>
      <c r="AY197" s="26">
        <f t="shared" si="84"/>
        <v>100</v>
      </c>
      <c r="AZ197" s="30"/>
    </row>
    <row r="198" spans="1:52" s="116" customFormat="1" ht="36" x14ac:dyDescent="0.25">
      <c r="A198" s="32"/>
      <c r="B198" s="33"/>
      <c r="C198" s="141"/>
      <c r="D198" s="21"/>
      <c r="E198" s="158"/>
      <c r="F198" s="73"/>
      <c r="G198" s="51" t="s">
        <v>376</v>
      </c>
      <c r="H198" s="52"/>
      <c r="I198" s="24" t="s">
        <v>377</v>
      </c>
      <c r="J198" s="26">
        <f t="shared" si="69"/>
        <v>0</v>
      </c>
      <c r="K198" s="26">
        <f t="shared" si="75"/>
        <v>1</v>
      </c>
      <c r="L198" s="27">
        <v>1</v>
      </c>
      <c r="M198" s="28">
        <f>SUM(N198:U198)</f>
        <v>0</v>
      </c>
      <c r="N198" s="29"/>
      <c r="O198" s="29"/>
      <c r="P198" s="29"/>
      <c r="Q198" s="29"/>
      <c r="R198" s="29"/>
      <c r="S198" s="29"/>
      <c r="T198" s="29"/>
      <c r="U198" s="29"/>
      <c r="V198" s="29">
        <f>SUM(W198:AD198)</f>
        <v>0</v>
      </c>
      <c r="W198" s="28">
        <f t="shared" si="76"/>
        <v>0</v>
      </c>
      <c r="X198" s="29"/>
      <c r="Y198" s="29"/>
      <c r="Z198" s="29"/>
      <c r="AA198" s="29"/>
      <c r="AB198" s="29"/>
      <c r="AC198" s="29"/>
      <c r="AD198" s="29"/>
      <c r="AE198" s="29"/>
      <c r="AF198" s="29"/>
      <c r="AG198" s="28">
        <f t="shared" si="70"/>
        <v>0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8">
        <f t="shared" si="61"/>
        <v>0</v>
      </c>
      <c r="AR198" s="30"/>
      <c r="AS198" s="30"/>
      <c r="AT198" s="30"/>
      <c r="AU198" s="29"/>
      <c r="AV198" s="29"/>
      <c r="AW198" s="30"/>
      <c r="AX198" s="30"/>
      <c r="AY198" s="29"/>
      <c r="AZ198" s="30"/>
    </row>
    <row r="199" spans="1:52" s="116" customFormat="1" ht="42.75" customHeight="1" x14ac:dyDescent="0.25">
      <c r="A199" s="32"/>
      <c r="B199" s="33"/>
      <c r="C199" s="141"/>
      <c r="D199" s="21"/>
      <c r="E199" s="158"/>
      <c r="F199" s="73"/>
      <c r="G199" s="51" t="s">
        <v>378</v>
      </c>
      <c r="H199" s="52">
        <f>+J199/$J$204</f>
        <v>5.8790613087119227E-2</v>
      </c>
      <c r="I199" s="24" t="s">
        <v>379</v>
      </c>
      <c r="J199" s="26">
        <f t="shared" si="69"/>
        <v>840.5</v>
      </c>
      <c r="K199" s="26">
        <f t="shared" si="75"/>
        <v>50</v>
      </c>
      <c r="L199" s="27">
        <v>25</v>
      </c>
      <c r="M199" s="28">
        <f>SUM(N199:U199)</f>
        <v>174.5</v>
      </c>
      <c r="N199" s="29"/>
      <c r="O199" s="29"/>
      <c r="P199" s="29"/>
      <c r="Q199" s="29">
        <v>99.5</v>
      </c>
      <c r="R199" s="29"/>
      <c r="S199" s="29"/>
      <c r="T199" s="29"/>
      <c r="U199" s="29">
        <v>75</v>
      </c>
      <c r="V199" s="29">
        <v>25</v>
      </c>
      <c r="W199" s="28">
        <f t="shared" si="76"/>
        <v>299.5</v>
      </c>
      <c r="X199" s="29"/>
      <c r="Y199" s="29"/>
      <c r="Z199" s="29"/>
      <c r="AA199" s="29">
        <v>99.5</v>
      </c>
      <c r="AB199" s="29"/>
      <c r="AC199" s="29"/>
      <c r="AD199" s="29"/>
      <c r="AE199" s="29">
        <v>200</v>
      </c>
      <c r="AF199" s="29"/>
      <c r="AG199" s="28">
        <f t="shared" si="70"/>
        <v>267</v>
      </c>
      <c r="AH199" s="29"/>
      <c r="AI199" s="29"/>
      <c r="AJ199" s="29"/>
      <c r="AK199" s="29">
        <v>99.5</v>
      </c>
      <c r="AL199" s="29"/>
      <c r="AM199" s="29"/>
      <c r="AN199" s="29"/>
      <c r="AO199" s="29">
        <v>167.5</v>
      </c>
      <c r="AP199" s="29"/>
      <c r="AQ199" s="28">
        <f t="shared" si="61"/>
        <v>99.5</v>
      </c>
      <c r="AR199" s="30"/>
      <c r="AS199" s="30"/>
      <c r="AT199" s="30"/>
      <c r="AU199" s="29">
        <v>99.5</v>
      </c>
      <c r="AV199" s="29"/>
      <c r="AW199" s="30"/>
      <c r="AX199" s="30"/>
      <c r="AY199" s="29"/>
      <c r="AZ199" s="31" t="s">
        <v>367</v>
      </c>
    </row>
    <row r="200" spans="1:52" s="116" customFormat="1" ht="33.75" customHeight="1" x14ac:dyDescent="0.25">
      <c r="A200" s="32"/>
      <c r="B200" s="33"/>
      <c r="C200" s="141"/>
      <c r="D200" s="21"/>
      <c r="E200" s="158"/>
      <c r="F200" s="73"/>
      <c r="G200" s="51" t="s">
        <v>380</v>
      </c>
      <c r="H200" s="52">
        <f>+J200/$J$204</f>
        <v>0</v>
      </c>
      <c r="I200" s="24" t="s">
        <v>381</v>
      </c>
      <c r="J200" s="26">
        <f t="shared" si="69"/>
        <v>0</v>
      </c>
      <c r="K200" s="26">
        <f t="shared" si="75"/>
        <v>1</v>
      </c>
      <c r="L200" s="27">
        <v>1</v>
      </c>
      <c r="M200" s="28">
        <f>SUM(N200:U200)</f>
        <v>0</v>
      </c>
      <c r="N200" s="29"/>
      <c r="O200" s="29"/>
      <c r="P200" s="29"/>
      <c r="Q200" s="29"/>
      <c r="R200" s="29"/>
      <c r="S200" s="29"/>
      <c r="T200" s="29"/>
      <c r="U200" s="29"/>
      <c r="V200" s="29">
        <f>SUM(W200:AD200)</f>
        <v>0</v>
      </c>
      <c r="W200" s="28">
        <f t="shared" si="76"/>
        <v>0</v>
      </c>
      <c r="X200" s="29"/>
      <c r="Y200" s="29"/>
      <c r="Z200" s="29"/>
      <c r="AA200" s="29"/>
      <c r="AB200" s="29"/>
      <c r="AC200" s="29"/>
      <c r="AD200" s="29"/>
      <c r="AE200" s="29"/>
      <c r="AF200" s="29"/>
      <c r="AG200" s="28">
        <f t="shared" si="70"/>
        <v>0</v>
      </c>
      <c r="AH200" s="29"/>
      <c r="AI200" s="29"/>
      <c r="AJ200" s="29"/>
      <c r="AK200" s="29"/>
      <c r="AL200" s="29"/>
      <c r="AM200" s="29"/>
      <c r="AN200" s="29"/>
      <c r="AO200" s="29"/>
      <c r="AP200" s="29"/>
      <c r="AQ200" s="28">
        <f t="shared" si="61"/>
        <v>0</v>
      </c>
      <c r="AR200" s="30"/>
      <c r="AS200" s="30"/>
      <c r="AT200" s="30"/>
      <c r="AU200" s="29"/>
      <c r="AV200" s="29"/>
      <c r="AW200" s="30"/>
      <c r="AX200" s="30"/>
      <c r="AY200" s="29"/>
      <c r="AZ200" s="31" t="s">
        <v>382</v>
      </c>
    </row>
    <row r="201" spans="1:52" s="116" customFormat="1" ht="28.5" customHeight="1" x14ac:dyDescent="0.25">
      <c r="A201" s="32"/>
      <c r="B201" s="33"/>
      <c r="C201" s="141"/>
      <c r="D201" s="21"/>
      <c r="E201" s="158"/>
      <c r="F201" s="73"/>
      <c r="G201" s="66" t="s">
        <v>383</v>
      </c>
      <c r="H201" s="52">
        <f>+J201/$J$204</f>
        <v>0.36372538733256393</v>
      </c>
      <c r="I201" s="24" t="s">
        <v>384</v>
      </c>
      <c r="J201" s="26">
        <f t="shared" si="69"/>
        <v>5200</v>
      </c>
      <c r="K201" s="26">
        <f t="shared" si="75"/>
        <v>116</v>
      </c>
      <c r="L201" s="27">
        <v>29</v>
      </c>
      <c r="M201" s="28">
        <f>SUM(N201:U201)</f>
        <v>1300</v>
      </c>
      <c r="N201" s="29"/>
      <c r="O201" s="29"/>
      <c r="P201" s="29"/>
      <c r="Q201" s="29"/>
      <c r="R201" s="29"/>
      <c r="S201" s="29"/>
      <c r="T201" s="29"/>
      <c r="U201" s="29">
        <v>1300</v>
      </c>
      <c r="V201" s="29">
        <v>29</v>
      </c>
      <c r="W201" s="28">
        <f t="shared" si="76"/>
        <v>1300</v>
      </c>
      <c r="X201" s="29"/>
      <c r="Y201" s="29"/>
      <c r="Z201" s="29"/>
      <c r="AA201" s="29"/>
      <c r="AB201" s="29"/>
      <c r="AC201" s="29"/>
      <c r="AD201" s="29"/>
      <c r="AE201" s="29">
        <v>1300</v>
      </c>
      <c r="AF201" s="29">
        <v>29</v>
      </c>
      <c r="AG201" s="28">
        <f t="shared" si="70"/>
        <v>1300</v>
      </c>
      <c r="AH201" s="29"/>
      <c r="AI201" s="29"/>
      <c r="AJ201" s="29"/>
      <c r="AK201" s="29"/>
      <c r="AL201" s="29"/>
      <c r="AM201" s="29"/>
      <c r="AN201" s="29"/>
      <c r="AO201" s="29">
        <v>1300</v>
      </c>
      <c r="AP201" s="29">
        <v>29</v>
      </c>
      <c r="AQ201" s="28">
        <f t="shared" si="61"/>
        <v>1300</v>
      </c>
      <c r="AR201" s="30"/>
      <c r="AS201" s="30"/>
      <c r="AT201" s="30"/>
      <c r="AU201" s="29"/>
      <c r="AV201" s="29"/>
      <c r="AW201" s="30"/>
      <c r="AX201" s="30"/>
      <c r="AY201" s="29">
        <v>1300</v>
      </c>
      <c r="AZ201" s="31" t="s">
        <v>367</v>
      </c>
    </row>
    <row r="202" spans="1:52" s="116" customFormat="1" ht="60" x14ac:dyDescent="0.25">
      <c r="A202" s="32"/>
      <c r="B202" s="33"/>
      <c r="C202" s="141"/>
      <c r="D202" s="21"/>
      <c r="E202" s="158"/>
      <c r="F202" s="73"/>
      <c r="G202" s="67"/>
      <c r="H202" s="52"/>
      <c r="I202" s="24" t="s">
        <v>385</v>
      </c>
      <c r="J202" s="26">
        <f>+J201*20%</f>
        <v>1040</v>
      </c>
      <c r="K202" s="26">
        <f>+K201*20%</f>
        <v>23.200000000000003</v>
      </c>
      <c r="L202" s="27">
        <f>+L201*20%</f>
        <v>5.8000000000000007</v>
      </c>
      <c r="M202" s="26">
        <f>+M201*20%</f>
        <v>260</v>
      </c>
      <c r="N202" s="26">
        <f>+N201*20%</f>
        <v>0</v>
      </c>
      <c r="O202" s="26"/>
      <c r="P202" s="26">
        <f t="shared" ref="P202:X202" si="85">+P201*20%</f>
        <v>0</v>
      </c>
      <c r="Q202" s="26">
        <f t="shared" si="85"/>
        <v>0</v>
      </c>
      <c r="R202" s="26">
        <f t="shared" si="85"/>
        <v>0</v>
      </c>
      <c r="S202" s="26">
        <f t="shared" si="85"/>
        <v>0</v>
      </c>
      <c r="T202" s="26">
        <f t="shared" si="85"/>
        <v>0</v>
      </c>
      <c r="U202" s="26">
        <f t="shared" si="85"/>
        <v>260</v>
      </c>
      <c r="V202" s="26">
        <f t="shared" si="85"/>
        <v>5.8000000000000007</v>
      </c>
      <c r="W202" s="26">
        <f t="shared" si="85"/>
        <v>260</v>
      </c>
      <c r="X202" s="26">
        <f t="shared" si="85"/>
        <v>0</v>
      </c>
      <c r="Y202" s="26"/>
      <c r="Z202" s="26">
        <f t="shared" ref="Z202:AF202" si="86">+Z201*20%</f>
        <v>0</v>
      </c>
      <c r="AA202" s="26">
        <f t="shared" si="86"/>
        <v>0</v>
      </c>
      <c r="AB202" s="26">
        <f t="shared" si="86"/>
        <v>0</v>
      </c>
      <c r="AC202" s="26">
        <f t="shared" si="86"/>
        <v>0</v>
      </c>
      <c r="AD202" s="26">
        <f t="shared" si="86"/>
        <v>0</v>
      </c>
      <c r="AE202" s="26">
        <f t="shared" si="86"/>
        <v>260</v>
      </c>
      <c r="AF202" s="26">
        <f t="shared" si="86"/>
        <v>5.8000000000000007</v>
      </c>
      <c r="AG202" s="28">
        <f t="shared" si="70"/>
        <v>260</v>
      </c>
      <c r="AH202" s="26">
        <f>+AH201*20%</f>
        <v>0</v>
      </c>
      <c r="AI202" s="26"/>
      <c r="AJ202" s="26">
        <f t="shared" ref="AJ202:AP202" si="87">+AJ201*20%</f>
        <v>0</v>
      </c>
      <c r="AK202" s="26">
        <f t="shared" si="87"/>
        <v>0</v>
      </c>
      <c r="AL202" s="26">
        <f t="shared" si="87"/>
        <v>0</v>
      </c>
      <c r="AM202" s="26">
        <f t="shared" si="87"/>
        <v>0</v>
      </c>
      <c r="AN202" s="26">
        <f t="shared" si="87"/>
        <v>0</v>
      </c>
      <c r="AO202" s="26">
        <f t="shared" si="87"/>
        <v>260</v>
      </c>
      <c r="AP202" s="26">
        <f t="shared" si="87"/>
        <v>5.8000000000000007</v>
      </c>
      <c r="AQ202" s="28">
        <f t="shared" si="61"/>
        <v>260</v>
      </c>
      <c r="AR202" s="26">
        <f>+AR201*20%</f>
        <v>0</v>
      </c>
      <c r="AS202" s="26"/>
      <c r="AT202" s="26">
        <f t="shared" ref="AT202:AY202" si="88">+AT201*20%</f>
        <v>0</v>
      </c>
      <c r="AU202" s="26">
        <f t="shared" si="88"/>
        <v>0</v>
      </c>
      <c r="AV202" s="26">
        <f t="shared" si="88"/>
        <v>0</v>
      </c>
      <c r="AW202" s="26">
        <f t="shared" si="88"/>
        <v>0</v>
      </c>
      <c r="AX202" s="26">
        <f t="shared" si="88"/>
        <v>0</v>
      </c>
      <c r="AY202" s="26">
        <f t="shared" si="88"/>
        <v>260</v>
      </c>
      <c r="AZ202" s="30"/>
    </row>
    <row r="203" spans="1:52" s="116" customFormat="1" ht="48" x14ac:dyDescent="0.25">
      <c r="A203" s="32"/>
      <c r="B203" s="33"/>
      <c r="C203" s="156"/>
      <c r="D203" s="40"/>
      <c r="E203" s="159"/>
      <c r="F203" s="36"/>
      <c r="G203" s="51" t="s">
        <v>386</v>
      </c>
      <c r="H203" s="52">
        <f>+J203/$J$204</f>
        <v>2.0984156961494072E-2</v>
      </c>
      <c r="I203" s="24" t="s">
        <v>387</v>
      </c>
      <c r="J203" s="26">
        <f t="shared" si="69"/>
        <v>300</v>
      </c>
      <c r="K203" s="26"/>
      <c r="L203" s="27">
        <v>1</v>
      </c>
      <c r="M203" s="28">
        <f>SUM(N203:U203)</f>
        <v>0</v>
      </c>
      <c r="N203" s="29"/>
      <c r="O203" s="29"/>
      <c r="P203" s="29"/>
      <c r="Q203" s="29"/>
      <c r="R203" s="29"/>
      <c r="S203" s="29"/>
      <c r="T203" s="29"/>
      <c r="U203" s="29"/>
      <c r="V203" s="29">
        <v>1</v>
      </c>
      <c r="W203" s="28">
        <f t="shared" si="76"/>
        <v>100</v>
      </c>
      <c r="X203" s="29">
        <v>100</v>
      </c>
      <c r="Y203" s="29"/>
      <c r="Z203" s="29"/>
      <c r="AA203" s="29"/>
      <c r="AB203" s="29"/>
      <c r="AC203" s="29"/>
      <c r="AD203" s="29"/>
      <c r="AE203" s="29"/>
      <c r="AF203" s="29">
        <v>1</v>
      </c>
      <c r="AG203" s="28">
        <f t="shared" si="70"/>
        <v>100</v>
      </c>
      <c r="AH203" s="29">
        <v>100</v>
      </c>
      <c r="AI203" s="29"/>
      <c r="AJ203" s="29"/>
      <c r="AK203" s="29"/>
      <c r="AL203" s="29"/>
      <c r="AM203" s="29"/>
      <c r="AN203" s="29"/>
      <c r="AO203" s="29"/>
      <c r="AP203" s="29">
        <v>1</v>
      </c>
      <c r="AQ203" s="28">
        <f t="shared" si="61"/>
        <v>100</v>
      </c>
      <c r="AR203" s="30">
        <v>100</v>
      </c>
      <c r="AS203" s="30"/>
      <c r="AT203" s="30"/>
      <c r="AU203" s="29"/>
      <c r="AV203" s="29"/>
      <c r="AW203" s="30"/>
      <c r="AX203" s="30"/>
      <c r="AY203" s="29"/>
      <c r="AZ203" s="31" t="s">
        <v>367</v>
      </c>
    </row>
    <row r="204" spans="1:52" s="116" customFormat="1" ht="12.75" customHeight="1" x14ac:dyDescent="0.2">
      <c r="A204" s="32"/>
      <c r="B204" s="33"/>
      <c r="C204" s="54" t="s">
        <v>67</v>
      </c>
      <c r="D204" s="55"/>
      <c r="E204" s="56"/>
      <c r="F204" s="85"/>
      <c r="G204" s="24"/>
      <c r="H204" s="113">
        <f>SUM(H188:H203)</f>
        <v>1.0048403455391179</v>
      </c>
      <c r="I204" s="45"/>
      <c r="J204" s="26">
        <f>+J203+J201+J199+J200+J196+J195+J194+J192+J190+J188</f>
        <v>14296.5</v>
      </c>
      <c r="K204" s="26">
        <f>SUM(K188:K203)</f>
        <v>3647.3999999999996</v>
      </c>
      <c r="L204" s="58">
        <f>SUM(L188:L203)</f>
        <v>934.4</v>
      </c>
      <c r="M204" s="26">
        <f>SUM(M188:M203)</f>
        <v>4109.7</v>
      </c>
      <c r="N204" s="26">
        <f>SUM(N188:N203)</f>
        <v>0</v>
      </c>
      <c r="O204" s="26"/>
      <c r="P204" s="26">
        <f t="shared" ref="P204:X204" si="89">SUM(P188:P203)</f>
        <v>0</v>
      </c>
      <c r="Q204" s="26">
        <f t="shared" si="89"/>
        <v>99.5</v>
      </c>
      <c r="R204" s="26">
        <f t="shared" si="89"/>
        <v>0</v>
      </c>
      <c r="S204" s="26">
        <f t="shared" si="89"/>
        <v>0</v>
      </c>
      <c r="T204" s="26">
        <f t="shared" si="89"/>
        <v>0</v>
      </c>
      <c r="U204" s="26">
        <f t="shared" si="89"/>
        <v>4010.2</v>
      </c>
      <c r="V204" s="26">
        <f t="shared" si="89"/>
        <v>933.4</v>
      </c>
      <c r="W204" s="26">
        <f t="shared" si="89"/>
        <v>3819.5</v>
      </c>
      <c r="X204" s="26">
        <f t="shared" si="89"/>
        <v>220</v>
      </c>
      <c r="Y204" s="26"/>
      <c r="Z204" s="26">
        <f t="shared" ref="Z204:AF204" si="90">SUM(Z188:Z203)</f>
        <v>0</v>
      </c>
      <c r="AA204" s="26">
        <f t="shared" si="90"/>
        <v>99.5</v>
      </c>
      <c r="AB204" s="26">
        <f t="shared" si="90"/>
        <v>0</v>
      </c>
      <c r="AC204" s="26">
        <f t="shared" si="90"/>
        <v>0</v>
      </c>
      <c r="AD204" s="26">
        <f t="shared" si="90"/>
        <v>0</v>
      </c>
      <c r="AE204" s="26">
        <f t="shared" si="90"/>
        <v>3500</v>
      </c>
      <c r="AF204" s="26">
        <f t="shared" si="90"/>
        <v>908.4</v>
      </c>
      <c r="AG204" s="26">
        <f t="shared" si="70"/>
        <v>4417</v>
      </c>
      <c r="AH204" s="26">
        <f>SUM(AH188:AH203)</f>
        <v>220</v>
      </c>
      <c r="AI204" s="26"/>
      <c r="AJ204" s="26">
        <f t="shared" ref="AJ204:AP204" si="91">SUM(AJ188:AJ203)</f>
        <v>0</v>
      </c>
      <c r="AK204" s="26">
        <f t="shared" si="91"/>
        <v>99.5</v>
      </c>
      <c r="AL204" s="26">
        <f t="shared" si="91"/>
        <v>0</v>
      </c>
      <c r="AM204" s="26">
        <f t="shared" si="91"/>
        <v>0</v>
      </c>
      <c r="AN204" s="26">
        <f t="shared" si="91"/>
        <v>0</v>
      </c>
      <c r="AO204" s="26">
        <f t="shared" si="91"/>
        <v>4097.5</v>
      </c>
      <c r="AP204" s="26">
        <f t="shared" si="91"/>
        <v>875.19999999999993</v>
      </c>
      <c r="AQ204" s="26">
        <f t="shared" si="61"/>
        <v>4239.5</v>
      </c>
      <c r="AR204" s="26">
        <f>SUM(AR188:AR203)</f>
        <v>220</v>
      </c>
      <c r="AS204" s="26"/>
      <c r="AT204" s="26">
        <f t="shared" ref="AT204:AY204" si="92">SUM(AT188:AT203)</f>
        <v>0</v>
      </c>
      <c r="AU204" s="26">
        <f t="shared" si="92"/>
        <v>99.5</v>
      </c>
      <c r="AV204" s="26">
        <f t="shared" si="92"/>
        <v>0</v>
      </c>
      <c r="AW204" s="26">
        <f t="shared" si="92"/>
        <v>0</v>
      </c>
      <c r="AX204" s="26">
        <f t="shared" si="92"/>
        <v>0</v>
      </c>
      <c r="AY204" s="26">
        <f t="shared" si="92"/>
        <v>3920</v>
      </c>
      <c r="AZ204" s="30"/>
    </row>
    <row r="205" spans="1:52" s="116" customFormat="1" ht="51" customHeight="1" x14ac:dyDescent="0.25">
      <c r="A205" s="32"/>
      <c r="B205" s="33"/>
      <c r="C205" s="139" t="s">
        <v>388</v>
      </c>
      <c r="D205" s="70">
        <f>+J234/J235</f>
        <v>0.1686064512969144</v>
      </c>
      <c r="E205" s="139"/>
      <c r="F205" s="23">
        <f>+J205/$J$234</f>
        <v>5.741172946594611E-3</v>
      </c>
      <c r="G205" s="22" t="s">
        <v>389</v>
      </c>
      <c r="H205" s="52">
        <f>+J205/$J$234</f>
        <v>5.741172946594611E-3</v>
      </c>
      <c r="I205" s="24" t="s">
        <v>390</v>
      </c>
      <c r="J205" s="26">
        <f t="shared" si="69"/>
        <v>460</v>
      </c>
      <c r="K205" s="26">
        <f t="shared" si="75"/>
        <v>6000</v>
      </c>
      <c r="L205" s="27">
        <v>800</v>
      </c>
      <c r="M205" s="28">
        <f>SUM(N205:U205)</f>
        <v>60</v>
      </c>
      <c r="N205" s="29"/>
      <c r="O205" s="29"/>
      <c r="P205" s="29"/>
      <c r="Q205" s="29"/>
      <c r="R205" s="29">
        <v>60</v>
      </c>
      <c r="S205" s="29"/>
      <c r="T205" s="29"/>
      <c r="U205" s="29"/>
      <c r="V205" s="29">
        <v>2000</v>
      </c>
      <c r="W205" s="28">
        <f>SUM(X205:AE205)</f>
        <v>150</v>
      </c>
      <c r="X205" s="29"/>
      <c r="Y205" s="29"/>
      <c r="Z205" s="29"/>
      <c r="AA205" s="29"/>
      <c r="AB205" s="29">
        <v>150</v>
      </c>
      <c r="AC205" s="29"/>
      <c r="AD205" s="29"/>
      <c r="AE205" s="29"/>
      <c r="AF205" s="29">
        <v>2000</v>
      </c>
      <c r="AG205" s="28">
        <f t="shared" si="70"/>
        <v>150</v>
      </c>
      <c r="AH205" s="29"/>
      <c r="AI205" s="29"/>
      <c r="AJ205" s="29"/>
      <c r="AK205" s="29"/>
      <c r="AL205" s="29">
        <v>150</v>
      </c>
      <c r="AM205" s="29"/>
      <c r="AN205" s="29"/>
      <c r="AO205" s="29"/>
      <c r="AP205" s="29">
        <v>1200</v>
      </c>
      <c r="AQ205" s="28">
        <f t="shared" si="61"/>
        <v>100</v>
      </c>
      <c r="AR205" s="30"/>
      <c r="AS205" s="30"/>
      <c r="AT205" s="30"/>
      <c r="AU205" s="29"/>
      <c r="AV205" s="29">
        <v>100</v>
      </c>
      <c r="AW205" s="30"/>
      <c r="AX205" s="30"/>
      <c r="AY205" s="29"/>
      <c r="AZ205" s="37" t="s">
        <v>391</v>
      </c>
    </row>
    <row r="206" spans="1:52" s="116" customFormat="1" ht="25.5" x14ac:dyDescent="0.25">
      <c r="A206" s="32"/>
      <c r="B206" s="33"/>
      <c r="C206" s="141"/>
      <c r="D206" s="21"/>
      <c r="E206" s="141"/>
      <c r="F206" s="73"/>
      <c r="G206" s="35"/>
      <c r="H206" s="52"/>
      <c r="I206" s="24" t="s">
        <v>392</v>
      </c>
      <c r="J206" s="26">
        <f>+J205*20%</f>
        <v>92</v>
      </c>
      <c r="K206" s="26">
        <f t="shared" ref="K206:AY206" si="93">+K205*20%</f>
        <v>1200</v>
      </c>
      <c r="L206" s="27">
        <f t="shared" si="93"/>
        <v>160</v>
      </c>
      <c r="M206" s="26">
        <f t="shared" si="93"/>
        <v>12</v>
      </c>
      <c r="N206" s="26">
        <f t="shared" si="93"/>
        <v>0</v>
      </c>
      <c r="O206" s="26"/>
      <c r="P206" s="26">
        <f t="shared" si="93"/>
        <v>0</v>
      </c>
      <c r="Q206" s="26">
        <f t="shared" si="93"/>
        <v>0</v>
      </c>
      <c r="R206" s="26">
        <f t="shared" si="93"/>
        <v>12</v>
      </c>
      <c r="S206" s="26">
        <f t="shared" si="93"/>
        <v>0</v>
      </c>
      <c r="T206" s="26">
        <f t="shared" si="93"/>
        <v>0</v>
      </c>
      <c r="U206" s="26">
        <f t="shared" si="93"/>
        <v>0</v>
      </c>
      <c r="V206" s="26">
        <f t="shared" si="93"/>
        <v>400</v>
      </c>
      <c r="W206" s="26">
        <f t="shared" si="93"/>
        <v>30</v>
      </c>
      <c r="X206" s="26">
        <f t="shared" si="93"/>
        <v>0</v>
      </c>
      <c r="Y206" s="26"/>
      <c r="Z206" s="26">
        <f t="shared" si="93"/>
        <v>0</v>
      </c>
      <c r="AA206" s="26">
        <f t="shared" si="93"/>
        <v>0</v>
      </c>
      <c r="AB206" s="26">
        <f t="shared" si="93"/>
        <v>30</v>
      </c>
      <c r="AC206" s="26">
        <f t="shared" si="93"/>
        <v>0</v>
      </c>
      <c r="AD206" s="26">
        <f t="shared" si="93"/>
        <v>0</v>
      </c>
      <c r="AE206" s="26">
        <f t="shared" si="93"/>
        <v>0</v>
      </c>
      <c r="AF206" s="26">
        <f t="shared" si="93"/>
        <v>400</v>
      </c>
      <c r="AG206" s="28">
        <f t="shared" si="70"/>
        <v>30</v>
      </c>
      <c r="AH206" s="26">
        <f t="shared" si="93"/>
        <v>0</v>
      </c>
      <c r="AI206" s="26"/>
      <c r="AJ206" s="26">
        <f t="shared" si="93"/>
        <v>0</v>
      </c>
      <c r="AK206" s="26">
        <f t="shared" si="93"/>
        <v>0</v>
      </c>
      <c r="AL206" s="26">
        <f t="shared" si="93"/>
        <v>30</v>
      </c>
      <c r="AM206" s="26">
        <f t="shared" si="93"/>
        <v>0</v>
      </c>
      <c r="AN206" s="26">
        <f t="shared" si="93"/>
        <v>0</v>
      </c>
      <c r="AO206" s="26">
        <f t="shared" si="93"/>
        <v>0</v>
      </c>
      <c r="AP206" s="26">
        <f t="shared" si="93"/>
        <v>240</v>
      </c>
      <c r="AQ206" s="28">
        <f t="shared" si="61"/>
        <v>20</v>
      </c>
      <c r="AR206" s="26">
        <f t="shared" si="93"/>
        <v>0</v>
      </c>
      <c r="AS206" s="26"/>
      <c r="AT206" s="26">
        <f t="shared" si="93"/>
        <v>0</v>
      </c>
      <c r="AU206" s="26">
        <f t="shared" si="93"/>
        <v>0</v>
      </c>
      <c r="AV206" s="26">
        <f t="shared" si="93"/>
        <v>20</v>
      </c>
      <c r="AW206" s="26">
        <f t="shared" si="93"/>
        <v>0</v>
      </c>
      <c r="AX206" s="26">
        <f t="shared" si="93"/>
        <v>0</v>
      </c>
      <c r="AY206" s="26">
        <f t="shared" si="93"/>
        <v>0</v>
      </c>
      <c r="AZ206" s="37" t="s">
        <v>391</v>
      </c>
    </row>
    <row r="207" spans="1:52" s="116" customFormat="1" ht="42.75" customHeight="1" x14ac:dyDescent="0.25">
      <c r="A207" s="32"/>
      <c r="B207" s="33"/>
      <c r="C207" s="141"/>
      <c r="D207" s="21"/>
      <c r="E207" s="141"/>
      <c r="F207" s="73"/>
      <c r="G207" s="22" t="s">
        <v>393</v>
      </c>
      <c r="H207" s="52">
        <f>+J207/$J$234</f>
        <v>6.5149832133095369E-3</v>
      </c>
      <c r="I207" s="24" t="s">
        <v>394</v>
      </c>
      <c r="J207" s="26">
        <f t="shared" si="69"/>
        <v>522</v>
      </c>
      <c r="K207" s="26">
        <f>+L207+V207+AF207+AP207</f>
        <v>3000</v>
      </c>
      <c r="L207" s="27">
        <v>500</v>
      </c>
      <c r="M207" s="28">
        <f t="shared" ref="M207:M225" si="94">SUM(N207:U207)</f>
        <v>132</v>
      </c>
      <c r="N207" s="29"/>
      <c r="O207" s="29"/>
      <c r="P207" s="29"/>
      <c r="Q207" s="29">
        <v>90</v>
      </c>
      <c r="R207" s="29">
        <v>42</v>
      </c>
      <c r="S207" s="29"/>
      <c r="T207" s="29"/>
      <c r="U207" s="29"/>
      <c r="V207" s="29">
        <v>1000</v>
      </c>
      <c r="W207" s="28">
        <f>SUM(X207:AE207)</f>
        <v>130</v>
      </c>
      <c r="X207" s="29"/>
      <c r="Y207" s="29"/>
      <c r="Z207" s="29"/>
      <c r="AA207" s="29">
        <v>100</v>
      </c>
      <c r="AB207" s="29">
        <v>30</v>
      </c>
      <c r="AC207" s="29"/>
      <c r="AD207" s="29"/>
      <c r="AE207" s="29"/>
      <c r="AF207" s="29">
        <v>1000</v>
      </c>
      <c r="AG207" s="28">
        <f t="shared" si="70"/>
        <v>130</v>
      </c>
      <c r="AH207" s="29"/>
      <c r="AI207" s="29"/>
      <c r="AJ207" s="29"/>
      <c r="AK207" s="29">
        <v>100</v>
      </c>
      <c r="AL207" s="29">
        <v>30</v>
      </c>
      <c r="AM207" s="29"/>
      <c r="AN207" s="29"/>
      <c r="AO207" s="29"/>
      <c r="AP207" s="29">
        <v>500</v>
      </c>
      <c r="AQ207" s="28">
        <f t="shared" si="61"/>
        <v>130</v>
      </c>
      <c r="AR207" s="30"/>
      <c r="AS207" s="30"/>
      <c r="AT207" s="30"/>
      <c r="AU207" s="29">
        <v>100</v>
      </c>
      <c r="AV207" s="29">
        <v>30</v>
      </c>
      <c r="AW207" s="30"/>
      <c r="AX207" s="30"/>
      <c r="AY207" s="29"/>
      <c r="AZ207" s="37" t="s">
        <v>391</v>
      </c>
    </row>
    <row r="208" spans="1:52" s="116" customFormat="1" ht="25.5" x14ac:dyDescent="0.25">
      <c r="A208" s="32"/>
      <c r="B208" s="33"/>
      <c r="C208" s="141"/>
      <c r="D208" s="21"/>
      <c r="E208" s="141"/>
      <c r="F208" s="73"/>
      <c r="G208" s="35"/>
      <c r="H208" s="52"/>
      <c r="I208" s="24" t="s">
        <v>395</v>
      </c>
      <c r="J208" s="26">
        <f>+J207*20%</f>
        <v>104.4</v>
      </c>
      <c r="K208" s="26">
        <f t="shared" ref="K208:AY208" si="95">+K207*20%</f>
        <v>600</v>
      </c>
      <c r="L208" s="27">
        <f t="shared" si="95"/>
        <v>100</v>
      </c>
      <c r="M208" s="26">
        <f t="shared" si="95"/>
        <v>26.400000000000002</v>
      </c>
      <c r="N208" s="26">
        <f t="shared" si="95"/>
        <v>0</v>
      </c>
      <c r="O208" s="26"/>
      <c r="P208" s="26">
        <f t="shared" si="95"/>
        <v>0</v>
      </c>
      <c r="Q208" s="26">
        <f t="shared" si="95"/>
        <v>18</v>
      </c>
      <c r="R208" s="26">
        <f t="shared" si="95"/>
        <v>8.4</v>
      </c>
      <c r="S208" s="26">
        <f t="shared" si="95"/>
        <v>0</v>
      </c>
      <c r="T208" s="26">
        <f t="shared" si="95"/>
        <v>0</v>
      </c>
      <c r="U208" s="26">
        <f t="shared" si="95"/>
        <v>0</v>
      </c>
      <c r="V208" s="26">
        <f t="shared" si="95"/>
        <v>200</v>
      </c>
      <c r="W208" s="26">
        <f t="shared" si="95"/>
        <v>26</v>
      </c>
      <c r="X208" s="26">
        <f t="shared" si="95"/>
        <v>0</v>
      </c>
      <c r="Y208" s="26"/>
      <c r="Z208" s="26">
        <f t="shared" si="95"/>
        <v>0</v>
      </c>
      <c r="AA208" s="26">
        <f t="shared" si="95"/>
        <v>20</v>
      </c>
      <c r="AB208" s="26">
        <f t="shared" si="95"/>
        <v>6</v>
      </c>
      <c r="AC208" s="26">
        <f t="shared" si="95"/>
        <v>0</v>
      </c>
      <c r="AD208" s="26">
        <f t="shared" si="95"/>
        <v>0</v>
      </c>
      <c r="AE208" s="26">
        <f t="shared" si="95"/>
        <v>0</v>
      </c>
      <c r="AF208" s="26">
        <f t="shared" si="95"/>
        <v>200</v>
      </c>
      <c r="AG208" s="28">
        <f t="shared" si="70"/>
        <v>26</v>
      </c>
      <c r="AH208" s="26">
        <f t="shared" si="95"/>
        <v>0</v>
      </c>
      <c r="AI208" s="26"/>
      <c r="AJ208" s="26">
        <f t="shared" si="95"/>
        <v>0</v>
      </c>
      <c r="AK208" s="26">
        <f t="shared" si="95"/>
        <v>20</v>
      </c>
      <c r="AL208" s="26">
        <f t="shared" si="95"/>
        <v>6</v>
      </c>
      <c r="AM208" s="26">
        <f t="shared" si="95"/>
        <v>0</v>
      </c>
      <c r="AN208" s="26">
        <f t="shared" si="95"/>
        <v>0</v>
      </c>
      <c r="AO208" s="26">
        <f t="shared" si="95"/>
        <v>0</v>
      </c>
      <c r="AP208" s="26">
        <f t="shared" si="95"/>
        <v>100</v>
      </c>
      <c r="AQ208" s="28">
        <f t="shared" si="61"/>
        <v>26</v>
      </c>
      <c r="AR208" s="26">
        <f t="shared" si="95"/>
        <v>0</v>
      </c>
      <c r="AS208" s="26"/>
      <c r="AT208" s="26">
        <f t="shared" si="95"/>
        <v>0</v>
      </c>
      <c r="AU208" s="26">
        <f t="shared" si="95"/>
        <v>20</v>
      </c>
      <c r="AV208" s="26">
        <f t="shared" si="95"/>
        <v>6</v>
      </c>
      <c r="AW208" s="26">
        <f t="shared" si="95"/>
        <v>0</v>
      </c>
      <c r="AX208" s="26">
        <f t="shared" si="95"/>
        <v>0</v>
      </c>
      <c r="AY208" s="26">
        <f t="shared" si="95"/>
        <v>0</v>
      </c>
      <c r="AZ208" s="37" t="s">
        <v>391</v>
      </c>
    </row>
    <row r="209" spans="1:52" s="116" customFormat="1" ht="25.5" customHeight="1" x14ac:dyDescent="0.25">
      <c r="A209" s="32"/>
      <c r="B209" s="33"/>
      <c r="C209" s="141"/>
      <c r="D209" s="21"/>
      <c r="E209" s="141"/>
      <c r="F209" s="73"/>
      <c r="G209" s="22" t="s">
        <v>396</v>
      </c>
      <c r="H209" s="52">
        <f>+J209/$J$234</f>
        <v>1.1070479138324825E-2</v>
      </c>
      <c r="I209" s="24" t="s">
        <v>397</v>
      </c>
      <c r="J209" s="26">
        <f t="shared" si="69"/>
        <v>887</v>
      </c>
      <c r="K209" s="26">
        <f>+L209+V209+AF209+AP209</f>
        <v>3000</v>
      </c>
      <c r="L209" s="27">
        <v>500</v>
      </c>
      <c r="M209" s="28">
        <f t="shared" si="94"/>
        <v>147</v>
      </c>
      <c r="N209" s="29"/>
      <c r="O209" s="29"/>
      <c r="P209" s="29"/>
      <c r="Q209" s="29">
        <v>110</v>
      </c>
      <c r="R209" s="29">
        <v>37</v>
      </c>
      <c r="S209" s="29"/>
      <c r="T209" s="29"/>
      <c r="U209" s="29"/>
      <c r="V209" s="29">
        <v>1000</v>
      </c>
      <c r="W209" s="28">
        <f>SUM(X209:AE209)</f>
        <v>295</v>
      </c>
      <c r="X209" s="29"/>
      <c r="Y209" s="29"/>
      <c r="Z209" s="29"/>
      <c r="AA209" s="29">
        <v>220</v>
      </c>
      <c r="AB209" s="29">
        <v>75</v>
      </c>
      <c r="AC209" s="29"/>
      <c r="AD209" s="29"/>
      <c r="AE209" s="29"/>
      <c r="AF209" s="29">
        <v>1000</v>
      </c>
      <c r="AG209" s="28">
        <f t="shared" si="70"/>
        <v>295</v>
      </c>
      <c r="AH209" s="29"/>
      <c r="AI209" s="29"/>
      <c r="AJ209" s="29"/>
      <c r="AK209" s="29">
        <v>220</v>
      </c>
      <c r="AL209" s="29">
        <v>75</v>
      </c>
      <c r="AM209" s="29"/>
      <c r="AN209" s="29"/>
      <c r="AO209" s="29"/>
      <c r="AP209" s="29">
        <v>500</v>
      </c>
      <c r="AQ209" s="28">
        <f t="shared" si="61"/>
        <v>150</v>
      </c>
      <c r="AR209" s="30"/>
      <c r="AS209" s="30"/>
      <c r="AT209" s="30"/>
      <c r="AU209" s="29">
        <v>110</v>
      </c>
      <c r="AV209" s="29">
        <v>40</v>
      </c>
      <c r="AW209" s="30"/>
      <c r="AX209" s="30"/>
      <c r="AY209" s="29"/>
      <c r="AZ209" s="37" t="s">
        <v>391</v>
      </c>
    </row>
    <row r="210" spans="1:52" s="116" customFormat="1" ht="25.5" x14ac:dyDescent="0.25">
      <c r="A210" s="32"/>
      <c r="B210" s="33"/>
      <c r="C210" s="141"/>
      <c r="D210" s="21"/>
      <c r="E210" s="141"/>
      <c r="F210" s="73"/>
      <c r="G210" s="35"/>
      <c r="H210" s="52"/>
      <c r="I210" s="24" t="s">
        <v>398</v>
      </c>
      <c r="J210" s="26">
        <f>+J209*20%</f>
        <v>177.4</v>
      </c>
      <c r="K210" s="26">
        <f t="shared" ref="K210:AY210" si="96">+K209*20%</f>
        <v>600</v>
      </c>
      <c r="L210" s="27">
        <f t="shared" si="96"/>
        <v>100</v>
      </c>
      <c r="M210" s="26">
        <f t="shared" si="96"/>
        <v>29.400000000000002</v>
      </c>
      <c r="N210" s="26">
        <f t="shared" si="96"/>
        <v>0</v>
      </c>
      <c r="O210" s="26"/>
      <c r="P210" s="26">
        <f t="shared" si="96"/>
        <v>0</v>
      </c>
      <c r="Q210" s="26">
        <f t="shared" si="96"/>
        <v>22</v>
      </c>
      <c r="R210" s="26">
        <f t="shared" si="96"/>
        <v>7.4</v>
      </c>
      <c r="S210" s="26">
        <f t="shared" si="96"/>
        <v>0</v>
      </c>
      <c r="T210" s="26">
        <f t="shared" si="96"/>
        <v>0</v>
      </c>
      <c r="U210" s="26">
        <f t="shared" si="96"/>
        <v>0</v>
      </c>
      <c r="V210" s="26">
        <f t="shared" si="96"/>
        <v>200</v>
      </c>
      <c r="W210" s="26">
        <f t="shared" si="96"/>
        <v>59</v>
      </c>
      <c r="X210" s="26">
        <f t="shared" si="96"/>
        <v>0</v>
      </c>
      <c r="Y210" s="26"/>
      <c r="Z210" s="26">
        <f t="shared" si="96"/>
        <v>0</v>
      </c>
      <c r="AA210" s="26">
        <f t="shared" si="96"/>
        <v>44</v>
      </c>
      <c r="AB210" s="26">
        <f t="shared" si="96"/>
        <v>15</v>
      </c>
      <c r="AC210" s="26">
        <f t="shared" si="96"/>
        <v>0</v>
      </c>
      <c r="AD210" s="26">
        <f t="shared" si="96"/>
        <v>0</v>
      </c>
      <c r="AE210" s="26">
        <f t="shared" si="96"/>
        <v>0</v>
      </c>
      <c r="AF210" s="26">
        <f t="shared" si="96"/>
        <v>200</v>
      </c>
      <c r="AG210" s="28">
        <f t="shared" si="70"/>
        <v>59</v>
      </c>
      <c r="AH210" s="26">
        <f t="shared" si="96"/>
        <v>0</v>
      </c>
      <c r="AI210" s="26"/>
      <c r="AJ210" s="26">
        <f t="shared" si="96"/>
        <v>0</v>
      </c>
      <c r="AK210" s="26">
        <f t="shared" si="96"/>
        <v>44</v>
      </c>
      <c r="AL210" s="26">
        <f t="shared" si="96"/>
        <v>15</v>
      </c>
      <c r="AM210" s="26">
        <f t="shared" si="96"/>
        <v>0</v>
      </c>
      <c r="AN210" s="26">
        <f t="shared" si="96"/>
        <v>0</v>
      </c>
      <c r="AO210" s="26">
        <f t="shared" si="96"/>
        <v>0</v>
      </c>
      <c r="AP210" s="26">
        <f t="shared" si="96"/>
        <v>100</v>
      </c>
      <c r="AQ210" s="28">
        <f t="shared" si="61"/>
        <v>30</v>
      </c>
      <c r="AR210" s="26">
        <f t="shared" si="96"/>
        <v>0</v>
      </c>
      <c r="AS210" s="26"/>
      <c r="AT210" s="26">
        <f t="shared" si="96"/>
        <v>0</v>
      </c>
      <c r="AU210" s="26">
        <f t="shared" si="96"/>
        <v>22</v>
      </c>
      <c r="AV210" s="26">
        <f t="shared" si="96"/>
        <v>8</v>
      </c>
      <c r="AW210" s="26">
        <f t="shared" si="96"/>
        <v>0</v>
      </c>
      <c r="AX210" s="26">
        <f t="shared" si="96"/>
        <v>0</v>
      </c>
      <c r="AY210" s="26">
        <f t="shared" si="96"/>
        <v>0</v>
      </c>
      <c r="AZ210" s="37" t="s">
        <v>391</v>
      </c>
    </row>
    <row r="211" spans="1:52" s="116" customFormat="1" ht="36" customHeight="1" x14ac:dyDescent="0.25">
      <c r="A211" s="32"/>
      <c r="B211" s="33"/>
      <c r="C211" s="141"/>
      <c r="D211" s="21"/>
      <c r="E211" s="141"/>
      <c r="F211" s="73"/>
      <c r="G211" s="22" t="s">
        <v>399</v>
      </c>
      <c r="H211" s="52">
        <f>+J211/$J$234</f>
        <v>4.6977771676048073E-2</v>
      </c>
      <c r="I211" s="24" t="s">
        <v>400</v>
      </c>
      <c r="J211" s="26">
        <f t="shared" si="69"/>
        <v>3764</v>
      </c>
      <c r="K211" s="26">
        <f>+L211+V211+AF211+AP211</f>
        <v>20000</v>
      </c>
      <c r="L211" s="27">
        <v>10000</v>
      </c>
      <c r="M211" s="28">
        <f t="shared" si="94"/>
        <v>764</v>
      </c>
      <c r="N211" s="29"/>
      <c r="O211" s="29"/>
      <c r="P211" s="29"/>
      <c r="Q211" s="29">
        <v>211</v>
      </c>
      <c r="R211" s="29">
        <v>553</v>
      </c>
      <c r="S211" s="29"/>
      <c r="T211" s="29"/>
      <c r="U211" s="29"/>
      <c r="V211" s="29">
        <v>10000</v>
      </c>
      <c r="W211" s="28">
        <f>SUM(X211:AE211)</f>
        <v>1000</v>
      </c>
      <c r="X211" s="29"/>
      <c r="Y211" s="29"/>
      <c r="Z211" s="29"/>
      <c r="AA211" s="29">
        <v>300</v>
      </c>
      <c r="AB211" s="29">
        <v>700</v>
      </c>
      <c r="AC211" s="29"/>
      <c r="AD211" s="29"/>
      <c r="AE211" s="29"/>
      <c r="AF211" s="29"/>
      <c r="AG211" s="28">
        <f t="shared" si="70"/>
        <v>1000</v>
      </c>
      <c r="AH211" s="29"/>
      <c r="AI211" s="29"/>
      <c r="AJ211" s="29"/>
      <c r="AK211" s="29">
        <v>300</v>
      </c>
      <c r="AL211" s="29">
        <v>700</v>
      </c>
      <c r="AM211" s="29"/>
      <c r="AN211" s="29"/>
      <c r="AO211" s="29"/>
      <c r="AP211" s="29"/>
      <c r="AQ211" s="28">
        <f t="shared" si="61"/>
        <v>1000</v>
      </c>
      <c r="AR211" s="30"/>
      <c r="AS211" s="30"/>
      <c r="AT211" s="30"/>
      <c r="AU211" s="29">
        <v>300</v>
      </c>
      <c r="AV211" s="29">
        <v>700</v>
      </c>
      <c r="AW211" s="30"/>
      <c r="AX211" s="30"/>
      <c r="AY211" s="29"/>
      <c r="AZ211" s="37" t="s">
        <v>391</v>
      </c>
    </row>
    <row r="212" spans="1:52" s="116" customFormat="1" ht="48" x14ac:dyDescent="0.25">
      <c r="A212" s="32"/>
      <c r="B212" s="33"/>
      <c r="C212" s="141"/>
      <c r="D212" s="21"/>
      <c r="E212" s="141"/>
      <c r="F212" s="73"/>
      <c r="G212" s="35"/>
      <c r="H212" s="52"/>
      <c r="I212" s="24" t="s">
        <v>401</v>
      </c>
      <c r="J212" s="26">
        <f>+J211*20%</f>
        <v>752.80000000000007</v>
      </c>
      <c r="K212" s="26">
        <f>+K211*20%</f>
        <v>4000</v>
      </c>
      <c r="L212" s="27">
        <f>+L211*20%</f>
        <v>2000</v>
      </c>
      <c r="M212" s="26">
        <f>+M211*20%</f>
        <v>152.80000000000001</v>
      </c>
      <c r="N212" s="26">
        <f>+N211*20%</f>
        <v>0</v>
      </c>
      <c r="O212" s="26"/>
      <c r="P212" s="26">
        <f t="shared" ref="P212:X212" si="97">+P211*20%</f>
        <v>0</v>
      </c>
      <c r="Q212" s="26">
        <f t="shared" si="97"/>
        <v>42.2</v>
      </c>
      <c r="R212" s="26">
        <f t="shared" si="97"/>
        <v>110.60000000000001</v>
      </c>
      <c r="S212" s="26">
        <f t="shared" si="97"/>
        <v>0</v>
      </c>
      <c r="T212" s="26">
        <f t="shared" si="97"/>
        <v>0</v>
      </c>
      <c r="U212" s="26">
        <f t="shared" si="97"/>
        <v>0</v>
      </c>
      <c r="V212" s="26">
        <f t="shared" si="97"/>
        <v>2000</v>
      </c>
      <c r="W212" s="26">
        <f t="shared" si="97"/>
        <v>200</v>
      </c>
      <c r="X212" s="26">
        <f t="shared" si="97"/>
        <v>0</v>
      </c>
      <c r="Y212" s="26"/>
      <c r="Z212" s="26">
        <f t="shared" ref="Z212:AF212" si="98">+Z211*20%</f>
        <v>0</v>
      </c>
      <c r="AA212" s="26">
        <f t="shared" si="98"/>
        <v>60</v>
      </c>
      <c r="AB212" s="26">
        <f t="shared" si="98"/>
        <v>140</v>
      </c>
      <c r="AC212" s="26">
        <f t="shared" si="98"/>
        <v>0</v>
      </c>
      <c r="AD212" s="26">
        <f t="shared" si="98"/>
        <v>0</v>
      </c>
      <c r="AE212" s="26">
        <f t="shared" si="98"/>
        <v>0</v>
      </c>
      <c r="AF212" s="26">
        <f t="shared" si="98"/>
        <v>0</v>
      </c>
      <c r="AG212" s="28">
        <f t="shared" si="70"/>
        <v>200</v>
      </c>
      <c r="AH212" s="26">
        <f>+AH211*20%</f>
        <v>0</v>
      </c>
      <c r="AI212" s="26"/>
      <c r="AJ212" s="26">
        <f t="shared" ref="AJ212:AP212" si="99">+AJ211*20%</f>
        <v>0</v>
      </c>
      <c r="AK212" s="26">
        <f t="shared" si="99"/>
        <v>60</v>
      </c>
      <c r="AL212" s="26">
        <f t="shared" si="99"/>
        <v>140</v>
      </c>
      <c r="AM212" s="26">
        <f t="shared" si="99"/>
        <v>0</v>
      </c>
      <c r="AN212" s="26">
        <f t="shared" si="99"/>
        <v>0</v>
      </c>
      <c r="AO212" s="26">
        <f t="shared" si="99"/>
        <v>0</v>
      </c>
      <c r="AP212" s="26">
        <f t="shared" si="99"/>
        <v>0</v>
      </c>
      <c r="AQ212" s="28">
        <f t="shared" si="61"/>
        <v>200</v>
      </c>
      <c r="AR212" s="26">
        <f>+AR211*20%</f>
        <v>0</v>
      </c>
      <c r="AS212" s="26"/>
      <c r="AT212" s="26">
        <f t="shared" ref="AT212:AY212" si="100">+AT211*20%</f>
        <v>0</v>
      </c>
      <c r="AU212" s="26">
        <f t="shared" si="100"/>
        <v>60</v>
      </c>
      <c r="AV212" s="26">
        <f t="shared" si="100"/>
        <v>140</v>
      </c>
      <c r="AW212" s="26">
        <f t="shared" si="100"/>
        <v>0</v>
      </c>
      <c r="AX212" s="26">
        <f t="shared" si="100"/>
        <v>0</v>
      </c>
      <c r="AY212" s="26">
        <f t="shared" si="100"/>
        <v>0</v>
      </c>
      <c r="AZ212" s="37" t="s">
        <v>391</v>
      </c>
    </row>
    <row r="213" spans="1:52" s="116" customFormat="1" ht="48" customHeight="1" x14ac:dyDescent="0.25">
      <c r="A213" s="32"/>
      <c r="B213" s="33"/>
      <c r="C213" s="141"/>
      <c r="D213" s="21"/>
      <c r="E213" s="141"/>
      <c r="F213" s="73"/>
      <c r="G213" s="22" t="s">
        <v>402</v>
      </c>
      <c r="H213" s="52">
        <f>+J213/$J$234</f>
        <v>2.4961621506933091E-3</v>
      </c>
      <c r="I213" s="24" t="s">
        <v>403</v>
      </c>
      <c r="J213" s="26">
        <f t="shared" si="69"/>
        <v>200</v>
      </c>
      <c r="K213" s="26">
        <f>+L213+V213+AF213+AP213</f>
        <v>16</v>
      </c>
      <c r="L213" s="27">
        <v>4</v>
      </c>
      <c r="M213" s="28">
        <f t="shared" si="94"/>
        <v>50</v>
      </c>
      <c r="N213" s="29"/>
      <c r="O213" s="29"/>
      <c r="P213" s="29"/>
      <c r="Q213" s="29"/>
      <c r="R213" s="29">
        <v>50</v>
      </c>
      <c r="S213" s="29"/>
      <c r="T213" s="29"/>
      <c r="U213" s="29"/>
      <c r="V213" s="29">
        <v>4</v>
      </c>
      <c r="W213" s="28">
        <f>SUM(X213:AE213)</f>
        <v>50</v>
      </c>
      <c r="X213" s="29"/>
      <c r="Y213" s="29"/>
      <c r="Z213" s="29"/>
      <c r="AA213" s="29"/>
      <c r="AB213" s="29">
        <v>50</v>
      </c>
      <c r="AC213" s="29"/>
      <c r="AD213" s="29"/>
      <c r="AE213" s="29"/>
      <c r="AF213" s="29">
        <v>4</v>
      </c>
      <c r="AG213" s="28">
        <f t="shared" si="70"/>
        <v>50</v>
      </c>
      <c r="AH213" s="29"/>
      <c r="AI213" s="29"/>
      <c r="AJ213" s="29"/>
      <c r="AK213" s="29"/>
      <c r="AL213" s="29">
        <v>50</v>
      </c>
      <c r="AM213" s="29"/>
      <c r="AN213" s="29"/>
      <c r="AO213" s="29"/>
      <c r="AP213" s="29">
        <v>4</v>
      </c>
      <c r="AQ213" s="28">
        <f t="shared" si="61"/>
        <v>50</v>
      </c>
      <c r="AR213" s="30"/>
      <c r="AS213" s="30"/>
      <c r="AT213" s="30"/>
      <c r="AU213" s="29"/>
      <c r="AV213" s="29">
        <v>50</v>
      </c>
      <c r="AW213" s="30"/>
      <c r="AX213" s="30"/>
      <c r="AY213" s="29"/>
      <c r="AZ213" s="37" t="s">
        <v>391</v>
      </c>
    </row>
    <row r="214" spans="1:52" s="116" customFormat="1" ht="38.25" customHeight="1" x14ac:dyDescent="0.25">
      <c r="A214" s="32"/>
      <c r="B214" s="33"/>
      <c r="C214" s="141"/>
      <c r="D214" s="21"/>
      <c r="E214" s="141"/>
      <c r="F214" s="73"/>
      <c r="G214" s="35"/>
      <c r="H214" s="52"/>
      <c r="I214" s="24" t="s">
        <v>404</v>
      </c>
      <c r="J214" s="26"/>
      <c r="K214" s="26"/>
      <c r="L214" s="27">
        <f>+L213*20%</f>
        <v>0.8</v>
      </c>
      <c r="M214" s="26"/>
      <c r="N214" s="26">
        <f>+N213*20%</f>
        <v>0</v>
      </c>
      <c r="O214" s="26"/>
      <c r="P214" s="26">
        <f>+P213*20%</f>
        <v>0</v>
      </c>
      <c r="Q214" s="26">
        <f>+Q213*20%</f>
        <v>0</v>
      </c>
      <c r="R214" s="26"/>
      <c r="S214" s="26">
        <f>+S213*20%</f>
        <v>0</v>
      </c>
      <c r="T214" s="26">
        <f>+T213*20%</f>
        <v>0</v>
      </c>
      <c r="U214" s="26">
        <f>+U213*20%</f>
        <v>0</v>
      </c>
      <c r="V214" s="26">
        <f>+V213*20%</f>
        <v>0.8</v>
      </c>
      <c r="W214" s="26"/>
      <c r="X214" s="26">
        <f>+X213*20%</f>
        <v>0</v>
      </c>
      <c r="Y214" s="26"/>
      <c r="Z214" s="26">
        <f>+Z213*20%</f>
        <v>0</v>
      </c>
      <c r="AA214" s="26">
        <f>+AA213*20%</f>
        <v>0</v>
      </c>
      <c r="AB214" s="26"/>
      <c r="AC214" s="26">
        <f>+AC213*20%</f>
        <v>0</v>
      </c>
      <c r="AD214" s="26">
        <f>+AD213*20%</f>
        <v>0</v>
      </c>
      <c r="AE214" s="26">
        <f>+AE213*20%</f>
        <v>0</v>
      </c>
      <c r="AF214" s="26">
        <f>+AF213*20%</f>
        <v>0.8</v>
      </c>
      <c r="AG214" s="28">
        <f t="shared" si="70"/>
        <v>0</v>
      </c>
      <c r="AH214" s="26">
        <f>+AH213*20%</f>
        <v>0</v>
      </c>
      <c r="AI214" s="26"/>
      <c r="AJ214" s="26">
        <f>+AJ213*20%</f>
        <v>0</v>
      </c>
      <c r="AK214" s="26">
        <f>+AK213*20%</f>
        <v>0</v>
      </c>
      <c r="AL214" s="26"/>
      <c r="AM214" s="26">
        <f>+AM213*20%</f>
        <v>0</v>
      </c>
      <c r="AN214" s="26">
        <f>+AN213*20%</f>
        <v>0</v>
      </c>
      <c r="AO214" s="26">
        <f>+AO213*20%</f>
        <v>0</v>
      </c>
      <c r="AP214" s="26">
        <f>+AP213*20%</f>
        <v>0.8</v>
      </c>
      <c r="AQ214" s="28">
        <f t="shared" si="61"/>
        <v>0</v>
      </c>
      <c r="AR214" s="26">
        <f>+AR213*20%</f>
        <v>0</v>
      </c>
      <c r="AS214" s="26"/>
      <c r="AT214" s="26">
        <f>+AT213*20%</f>
        <v>0</v>
      </c>
      <c r="AU214" s="26">
        <f>+AU213*20%</f>
        <v>0</v>
      </c>
      <c r="AV214" s="26"/>
      <c r="AW214" s="26">
        <f>+AW213*20%</f>
        <v>0</v>
      </c>
      <c r="AX214" s="26">
        <f>+AX213*20%</f>
        <v>0</v>
      </c>
      <c r="AY214" s="26">
        <f>+AY213*20%</f>
        <v>0</v>
      </c>
      <c r="AZ214" s="37" t="s">
        <v>391</v>
      </c>
    </row>
    <row r="215" spans="1:52" s="7" customFormat="1" ht="25.5" x14ac:dyDescent="0.25">
      <c r="A215" s="32"/>
      <c r="B215" s="33"/>
      <c r="C215" s="141"/>
      <c r="D215" s="21"/>
      <c r="E215" s="141"/>
      <c r="F215" s="73"/>
      <c r="G215" s="24" t="s">
        <v>405</v>
      </c>
      <c r="H215" s="52">
        <f t="shared" ref="H215:H225" si="101">+J215/$J$234</f>
        <v>1.8721216130199818E-3</v>
      </c>
      <c r="I215" s="24" t="s">
        <v>406</v>
      </c>
      <c r="J215" s="26">
        <f t="shared" si="69"/>
        <v>150</v>
      </c>
      <c r="K215" s="26">
        <f t="shared" ref="K215:K225" si="102">+L215+V215+AF215+AP215</f>
        <v>15</v>
      </c>
      <c r="L215" s="27">
        <v>4</v>
      </c>
      <c r="M215" s="28">
        <f t="shared" si="94"/>
        <v>50</v>
      </c>
      <c r="N215" s="29"/>
      <c r="O215" s="29"/>
      <c r="P215" s="29"/>
      <c r="Q215" s="29"/>
      <c r="R215" s="29">
        <v>50</v>
      </c>
      <c r="S215" s="29"/>
      <c r="T215" s="29"/>
      <c r="U215" s="29"/>
      <c r="V215" s="29">
        <v>4</v>
      </c>
      <c r="W215" s="28">
        <f>SUM(X215:AE215)</f>
        <v>50</v>
      </c>
      <c r="X215" s="29"/>
      <c r="Y215" s="29"/>
      <c r="Z215" s="29"/>
      <c r="AA215" s="29"/>
      <c r="AB215" s="29">
        <v>50</v>
      </c>
      <c r="AC215" s="29"/>
      <c r="AD215" s="29"/>
      <c r="AE215" s="29"/>
      <c r="AF215" s="29">
        <v>4</v>
      </c>
      <c r="AG215" s="28">
        <f t="shared" si="70"/>
        <v>50</v>
      </c>
      <c r="AH215" s="29"/>
      <c r="AI215" s="29"/>
      <c r="AJ215" s="29"/>
      <c r="AK215" s="29"/>
      <c r="AL215" s="29">
        <v>50</v>
      </c>
      <c r="AM215" s="29"/>
      <c r="AN215" s="29"/>
      <c r="AO215" s="29"/>
      <c r="AP215" s="29">
        <v>3</v>
      </c>
      <c r="AQ215" s="28">
        <f t="shared" si="61"/>
        <v>0</v>
      </c>
      <c r="AR215" s="30"/>
      <c r="AS215" s="30"/>
      <c r="AT215" s="30"/>
      <c r="AU215" s="29"/>
      <c r="AV215" s="29"/>
      <c r="AW215" s="30"/>
      <c r="AX215" s="30"/>
      <c r="AY215" s="29"/>
      <c r="AZ215" s="37" t="s">
        <v>391</v>
      </c>
    </row>
    <row r="216" spans="1:52" s="116" customFormat="1" ht="36" x14ac:dyDescent="0.25">
      <c r="A216" s="32"/>
      <c r="B216" s="33"/>
      <c r="C216" s="141"/>
      <c r="D216" s="21"/>
      <c r="E216" s="141"/>
      <c r="F216" s="73"/>
      <c r="G216" s="24" t="s">
        <v>407</v>
      </c>
      <c r="H216" s="52">
        <f t="shared" si="101"/>
        <v>8.986183742495912E-3</v>
      </c>
      <c r="I216" s="24" t="s">
        <v>408</v>
      </c>
      <c r="J216" s="26">
        <f t="shared" si="69"/>
        <v>720</v>
      </c>
      <c r="K216" s="26">
        <f t="shared" si="102"/>
        <v>4</v>
      </c>
      <c r="L216" s="27">
        <v>1</v>
      </c>
      <c r="M216" s="28">
        <f t="shared" si="94"/>
        <v>180</v>
      </c>
      <c r="N216" s="29"/>
      <c r="O216" s="29"/>
      <c r="P216" s="29"/>
      <c r="Q216" s="29"/>
      <c r="R216" s="29">
        <v>180</v>
      </c>
      <c r="S216" s="29"/>
      <c r="T216" s="29"/>
      <c r="U216" s="29"/>
      <c r="V216" s="29">
        <v>1</v>
      </c>
      <c r="W216" s="28">
        <f>SUM(X216:AE216)</f>
        <v>180</v>
      </c>
      <c r="X216" s="29"/>
      <c r="Y216" s="29"/>
      <c r="Z216" s="29"/>
      <c r="AA216" s="29"/>
      <c r="AB216" s="29">
        <v>180</v>
      </c>
      <c r="AC216" s="29"/>
      <c r="AD216" s="29"/>
      <c r="AE216" s="29"/>
      <c r="AF216" s="29">
        <v>1</v>
      </c>
      <c r="AG216" s="28">
        <f t="shared" si="70"/>
        <v>180</v>
      </c>
      <c r="AH216" s="29"/>
      <c r="AI216" s="29"/>
      <c r="AJ216" s="29"/>
      <c r="AK216" s="29"/>
      <c r="AL216" s="29">
        <v>180</v>
      </c>
      <c r="AM216" s="29"/>
      <c r="AN216" s="29"/>
      <c r="AO216" s="29"/>
      <c r="AP216" s="29">
        <v>1</v>
      </c>
      <c r="AQ216" s="28">
        <f t="shared" si="61"/>
        <v>180</v>
      </c>
      <c r="AR216" s="30"/>
      <c r="AS216" s="30"/>
      <c r="AT216" s="30"/>
      <c r="AU216" s="29"/>
      <c r="AV216" s="29">
        <v>180</v>
      </c>
      <c r="AW216" s="30"/>
      <c r="AX216" s="30"/>
      <c r="AY216" s="29"/>
      <c r="AZ216" s="37" t="s">
        <v>391</v>
      </c>
    </row>
    <row r="217" spans="1:52" s="116" customFormat="1" ht="42.75" customHeight="1" x14ac:dyDescent="0.25">
      <c r="A217" s="32"/>
      <c r="B217" s="33"/>
      <c r="C217" s="141"/>
      <c r="D217" s="21"/>
      <c r="E217" s="141"/>
      <c r="F217" s="73"/>
      <c r="G217" s="24" t="s">
        <v>409</v>
      </c>
      <c r="H217" s="52">
        <f t="shared" si="101"/>
        <v>3.4946270109706325E-3</v>
      </c>
      <c r="I217" s="24" t="s">
        <v>410</v>
      </c>
      <c r="J217" s="26">
        <f t="shared" si="69"/>
        <v>280</v>
      </c>
      <c r="K217" s="26">
        <f t="shared" si="102"/>
        <v>4</v>
      </c>
      <c r="L217" s="27">
        <v>1</v>
      </c>
      <c r="M217" s="28">
        <f t="shared" si="94"/>
        <v>70</v>
      </c>
      <c r="N217" s="29"/>
      <c r="O217" s="29"/>
      <c r="P217" s="29"/>
      <c r="Q217" s="29"/>
      <c r="R217" s="29">
        <v>70</v>
      </c>
      <c r="S217" s="29"/>
      <c r="T217" s="29"/>
      <c r="U217" s="29"/>
      <c r="V217" s="29">
        <v>1</v>
      </c>
      <c r="W217" s="28">
        <f>SUM(X217:AE217)</f>
        <v>70</v>
      </c>
      <c r="X217" s="29"/>
      <c r="Y217" s="29"/>
      <c r="Z217" s="29"/>
      <c r="AA217" s="29"/>
      <c r="AB217" s="29">
        <v>70</v>
      </c>
      <c r="AC217" s="29"/>
      <c r="AD217" s="29"/>
      <c r="AE217" s="29"/>
      <c r="AF217" s="29">
        <v>1</v>
      </c>
      <c r="AG217" s="28">
        <f t="shared" si="70"/>
        <v>70</v>
      </c>
      <c r="AH217" s="29"/>
      <c r="AI217" s="29"/>
      <c r="AJ217" s="29"/>
      <c r="AK217" s="29"/>
      <c r="AL217" s="29">
        <v>70</v>
      </c>
      <c r="AM217" s="29"/>
      <c r="AN217" s="29"/>
      <c r="AO217" s="29"/>
      <c r="AP217" s="29">
        <v>1</v>
      </c>
      <c r="AQ217" s="28">
        <f t="shared" si="61"/>
        <v>70</v>
      </c>
      <c r="AR217" s="30"/>
      <c r="AS217" s="30"/>
      <c r="AT217" s="30"/>
      <c r="AU217" s="29"/>
      <c r="AV217" s="29">
        <v>70</v>
      </c>
      <c r="AW217" s="30"/>
      <c r="AX217" s="30"/>
      <c r="AY217" s="29"/>
      <c r="AZ217" s="37" t="s">
        <v>391</v>
      </c>
    </row>
    <row r="218" spans="1:52" s="116" customFormat="1" ht="41.25" customHeight="1" x14ac:dyDescent="0.25">
      <c r="A218" s="32"/>
      <c r="B218" s="33"/>
      <c r="C218" s="141"/>
      <c r="D218" s="21"/>
      <c r="E218" s="141"/>
      <c r="F218" s="73"/>
      <c r="G218" s="24" t="s">
        <v>411</v>
      </c>
      <c r="H218" s="52">
        <f t="shared" si="101"/>
        <v>5.9907891616639418E-2</v>
      </c>
      <c r="I218" s="24" t="s">
        <v>412</v>
      </c>
      <c r="J218" s="26">
        <f t="shared" si="69"/>
        <v>4800</v>
      </c>
      <c r="K218" s="26">
        <f t="shared" si="102"/>
        <v>100</v>
      </c>
      <c r="L218" s="27">
        <v>25</v>
      </c>
      <c r="M218" s="28">
        <f t="shared" si="94"/>
        <v>1200</v>
      </c>
      <c r="N218" s="29"/>
      <c r="O218" s="29"/>
      <c r="P218" s="29"/>
      <c r="Q218" s="29"/>
      <c r="R218" s="29">
        <v>1200</v>
      </c>
      <c r="S218" s="29"/>
      <c r="T218" s="29"/>
      <c r="U218" s="29"/>
      <c r="V218" s="29">
        <v>25</v>
      </c>
      <c r="W218" s="28">
        <f>SUM(X218:AE218)</f>
        <v>1200</v>
      </c>
      <c r="X218" s="29"/>
      <c r="Y218" s="29"/>
      <c r="Z218" s="29"/>
      <c r="AA218" s="29"/>
      <c r="AB218" s="29">
        <v>1200</v>
      </c>
      <c r="AC218" s="29"/>
      <c r="AD218" s="29"/>
      <c r="AE218" s="29"/>
      <c r="AF218" s="29">
        <v>25</v>
      </c>
      <c r="AG218" s="28">
        <f t="shared" si="70"/>
        <v>1200</v>
      </c>
      <c r="AH218" s="29"/>
      <c r="AI218" s="29"/>
      <c r="AJ218" s="29"/>
      <c r="AK218" s="29"/>
      <c r="AL218" s="29">
        <v>1200</v>
      </c>
      <c r="AM218" s="29"/>
      <c r="AN218" s="29"/>
      <c r="AO218" s="29"/>
      <c r="AP218" s="29">
        <v>25</v>
      </c>
      <c r="AQ218" s="28">
        <f t="shared" si="61"/>
        <v>1200</v>
      </c>
      <c r="AR218" s="30"/>
      <c r="AS218" s="30"/>
      <c r="AT218" s="30"/>
      <c r="AU218" s="29"/>
      <c r="AV218" s="29">
        <v>1200</v>
      </c>
      <c r="AW218" s="30"/>
      <c r="AX218" s="30"/>
      <c r="AY218" s="29"/>
      <c r="AZ218" s="37" t="s">
        <v>391</v>
      </c>
    </row>
    <row r="219" spans="1:52" s="116" customFormat="1" ht="37.5" customHeight="1" x14ac:dyDescent="0.25">
      <c r="A219" s="32"/>
      <c r="B219" s="33"/>
      <c r="C219" s="141"/>
      <c r="D219" s="21"/>
      <c r="E219" s="141"/>
      <c r="F219" s="73"/>
      <c r="G219" s="22" t="s">
        <v>413</v>
      </c>
      <c r="H219" s="52">
        <f t="shared" si="101"/>
        <v>8.7365675274265822E-3</v>
      </c>
      <c r="I219" s="24" t="s">
        <v>414</v>
      </c>
      <c r="J219" s="26">
        <f t="shared" si="69"/>
        <v>700</v>
      </c>
      <c r="K219" s="26">
        <f t="shared" si="102"/>
        <v>1</v>
      </c>
      <c r="L219" s="27"/>
      <c r="M219" s="28">
        <f t="shared" si="94"/>
        <v>0</v>
      </c>
      <c r="N219" s="29"/>
      <c r="O219" s="29"/>
      <c r="P219" s="29"/>
      <c r="Q219" s="29"/>
      <c r="R219" s="29"/>
      <c r="S219" s="29"/>
      <c r="T219" s="29"/>
      <c r="U219" s="29"/>
      <c r="V219" s="29">
        <f>SUM(W219:AD219)</f>
        <v>0</v>
      </c>
      <c r="W219" s="28">
        <f>SUM(X219:AE219)</f>
        <v>0</v>
      </c>
      <c r="X219" s="29"/>
      <c r="Y219" s="29"/>
      <c r="Z219" s="29"/>
      <c r="AA219" s="29"/>
      <c r="AB219" s="29"/>
      <c r="AC219" s="29"/>
      <c r="AD219" s="29"/>
      <c r="AE219" s="29"/>
      <c r="AF219" s="29"/>
      <c r="AG219" s="28">
        <f t="shared" si="70"/>
        <v>0</v>
      </c>
      <c r="AH219" s="29"/>
      <c r="AI219" s="29"/>
      <c r="AJ219" s="29"/>
      <c r="AK219" s="29"/>
      <c r="AL219" s="29"/>
      <c r="AM219" s="29"/>
      <c r="AN219" s="29"/>
      <c r="AO219" s="29"/>
      <c r="AP219" s="29">
        <v>1</v>
      </c>
      <c r="AQ219" s="28">
        <f t="shared" si="61"/>
        <v>700</v>
      </c>
      <c r="AR219" s="30"/>
      <c r="AS219" s="30"/>
      <c r="AT219" s="30"/>
      <c r="AU219" s="29"/>
      <c r="AV219" s="29">
        <v>700</v>
      </c>
      <c r="AW219" s="30"/>
      <c r="AX219" s="30"/>
      <c r="AY219" s="29"/>
      <c r="AZ219" s="37" t="s">
        <v>391</v>
      </c>
    </row>
    <row r="220" spans="1:52" s="116" customFormat="1" ht="36" x14ac:dyDescent="0.25">
      <c r="A220" s="32"/>
      <c r="B220" s="33"/>
      <c r="C220" s="141"/>
      <c r="D220" s="21"/>
      <c r="E220" s="141"/>
      <c r="F220" s="73"/>
      <c r="G220" s="35"/>
      <c r="H220" s="52">
        <f t="shared" si="101"/>
        <v>0</v>
      </c>
      <c r="I220" s="24" t="s">
        <v>415</v>
      </c>
      <c r="J220" s="26">
        <f t="shared" si="69"/>
        <v>0</v>
      </c>
      <c r="K220" s="26">
        <f t="shared" si="102"/>
        <v>1</v>
      </c>
      <c r="L220" s="27"/>
      <c r="M220" s="28">
        <f t="shared" si="94"/>
        <v>0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8"/>
      <c r="X220" s="29"/>
      <c r="Y220" s="29"/>
      <c r="Z220" s="29"/>
      <c r="AA220" s="29"/>
      <c r="AB220" s="29"/>
      <c r="AC220" s="29"/>
      <c r="AD220" s="29"/>
      <c r="AE220" s="29"/>
      <c r="AF220" s="29"/>
      <c r="AG220" s="28">
        <f t="shared" si="70"/>
        <v>0</v>
      </c>
      <c r="AH220" s="29"/>
      <c r="AI220" s="29"/>
      <c r="AJ220" s="29"/>
      <c r="AK220" s="29"/>
      <c r="AL220" s="29"/>
      <c r="AM220" s="29"/>
      <c r="AN220" s="29"/>
      <c r="AO220" s="29"/>
      <c r="AP220" s="29">
        <v>1</v>
      </c>
      <c r="AQ220" s="28">
        <f t="shared" si="61"/>
        <v>0</v>
      </c>
      <c r="AR220" s="30"/>
      <c r="AS220" s="30"/>
      <c r="AT220" s="30"/>
      <c r="AU220" s="29"/>
      <c r="AV220" s="29"/>
      <c r="AW220" s="30"/>
      <c r="AX220" s="30"/>
      <c r="AY220" s="29"/>
      <c r="AZ220" s="31" t="s">
        <v>416</v>
      </c>
    </row>
    <row r="221" spans="1:52" s="116" customFormat="1" ht="36" x14ac:dyDescent="0.25">
      <c r="A221" s="32"/>
      <c r="B221" s="33"/>
      <c r="C221" s="141"/>
      <c r="D221" s="21"/>
      <c r="E221" s="141"/>
      <c r="F221" s="73"/>
      <c r="G221" s="24" t="s">
        <v>417</v>
      </c>
      <c r="H221" s="52">
        <f t="shared" si="101"/>
        <v>5.741172946594611E-2</v>
      </c>
      <c r="I221" s="24" t="s">
        <v>418</v>
      </c>
      <c r="J221" s="26">
        <f t="shared" si="69"/>
        <v>4600</v>
      </c>
      <c r="K221" s="26">
        <f t="shared" si="102"/>
        <v>240</v>
      </c>
      <c r="L221" s="27">
        <v>60</v>
      </c>
      <c r="M221" s="28">
        <f t="shared" si="94"/>
        <v>1000</v>
      </c>
      <c r="N221" s="29"/>
      <c r="O221" s="29"/>
      <c r="P221" s="29"/>
      <c r="Q221" s="29"/>
      <c r="R221" s="29">
        <v>1000</v>
      </c>
      <c r="S221" s="29"/>
      <c r="T221" s="29"/>
      <c r="U221" s="29"/>
      <c r="V221" s="29">
        <v>60</v>
      </c>
      <c r="W221" s="28">
        <f>SUM(X221:AE221)</f>
        <v>1100</v>
      </c>
      <c r="X221" s="29"/>
      <c r="Y221" s="29"/>
      <c r="Z221" s="29"/>
      <c r="AA221" s="29"/>
      <c r="AB221" s="29">
        <v>1100</v>
      </c>
      <c r="AC221" s="29"/>
      <c r="AD221" s="29"/>
      <c r="AE221" s="29"/>
      <c r="AF221" s="29">
        <v>60</v>
      </c>
      <c r="AG221" s="28">
        <f t="shared" si="70"/>
        <v>1200</v>
      </c>
      <c r="AH221" s="29"/>
      <c r="AI221" s="29"/>
      <c r="AJ221" s="29"/>
      <c r="AK221" s="29"/>
      <c r="AL221" s="29">
        <v>1200</v>
      </c>
      <c r="AM221" s="29"/>
      <c r="AN221" s="29"/>
      <c r="AO221" s="29"/>
      <c r="AP221" s="29">
        <v>60</v>
      </c>
      <c r="AQ221" s="28">
        <f t="shared" si="61"/>
        <v>1300</v>
      </c>
      <c r="AR221" s="30"/>
      <c r="AS221" s="30"/>
      <c r="AT221" s="30"/>
      <c r="AU221" s="29"/>
      <c r="AV221" s="29">
        <v>1300</v>
      </c>
      <c r="AW221" s="30"/>
      <c r="AX221" s="30"/>
      <c r="AY221" s="29"/>
      <c r="AZ221" s="37" t="s">
        <v>391</v>
      </c>
    </row>
    <row r="222" spans="1:52" s="116" customFormat="1" ht="25.5" x14ac:dyDescent="0.25">
      <c r="A222" s="32"/>
      <c r="B222" s="33"/>
      <c r="C222" s="141"/>
      <c r="D222" s="21"/>
      <c r="E222" s="141"/>
      <c r="F222" s="73"/>
      <c r="G222" s="24" t="s">
        <v>419</v>
      </c>
      <c r="H222" s="52">
        <f t="shared" si="101"/>
        <v>1.4976972904159854E-2</v>
      </c>
      <c r="I222" s="24" t="s">
        <v>420</v>
      </c>
      <c r="J222" s="26">
        <f t="shared" si="69"/>
        <v>1200</v>
      </c>
      <c r="K222" s="26">
        <f t="shared" si="102"/>
        <v>4</v>
      </c>
      <c r="L222" s="27">
        <v>1</v>
      </c>
      <c r="M222" s="28">
        <f t="shared" si="94"/>
        <v>300</v>
      </c>
      <c r="N222" s="29"/>
      <c r="O222" s="29"/>
      <c r="P222" s="29"/>
      <c r="Q222" s="29"/>
      <c r="R222" s="29">
        <v>300</v>
      </c>
      <c r="S222" s="29"/>
      <c r="T222" s="29"/>
      <c r="U222" s="29"/>
      <c r="V222" s="29">
        <v>1</v>
      </c>
      <c r="W222" s="28">
        <f>SUM(X222:AE222)</f>
        <v>300</v>
      </c>
      <c r="X222" s="29"/>
      <c r="Y222" s="29"/>
      <c r="Z222" s="29"/>
      <c r="AA222" s="29"/>
      <c r="AB222" s="29">
        <v>300</v>
      </c>
      <c r="AC222" s="29"/>
      <c r="AD222" s="29"/>
      <c r="AE222" s="29"/>
      <c r="AF222" s="29">
        <v>1</v>
      </c>
      <c r="AG222" s="28">
        <f t="shared" si="70"/>
        <v>300</v>
      </c>
      <c r="AH222" s="29"/>
      <c r="AI222" s="29"/>
      <c r="AJ222" s="29"/>
      <c r="AK222" s="29"/>
      <c r="AL222" s="29">
        <v>300</v>
      </c>
      <c r="AM222" s="29"/>
      <c r="AN222" s="29"/>
      <c r="AO222" s="29"/>
      <c r="AP222" s="29">
        <v>1</v>
      </c>
      <c r="AQ222" s="28">
        <f t="shared" si="61"/>
        <v>300</v>
      </c>
      <c r="AR222" s="30"/>
      <c r="AS222" s="30"/>
      <c r="AT222" s="30"/>
      <c r="AU222" s="29"/>
      <c r="AV222" s="29">
        <v>300</v>
      </c>
      <c r="AW222" s="30"/>
      <c r="AX222" s="30"/>
      <c r="AY222" s="29"/>
      <c r="AZ222" s="37" t="s">
        <v>391</v>
      </c>
    </row>
    <row r="223" spans="1:52" s="116" customFormat="1" ht="42.75" customHeight="1" x14ac:dyDescent="0.25">
      <c r="A223" s="32"/>
      <c r="B223" s="33"/>
      <c r="C223" s="141"/>
      <c r="D223" s="21"/>
      <c r="E223" s="141"/>
      <c r="F223" s="73"/>
      <c r="G223" s="22" t="s">
        <v>421</v>
      </c>
      <c r="H223" s="52">
        <f t="shared" si="101"/>
        <v>0</v>
      </c>
      <c r="I223" s="24" t="s">
        <v>422</v>
      </c>
      <c r="J223" s="26">
        <f t="shared" si="69"/>
        <v>0</v>
      </c>
      <c r="K223" s="26">
        <f t="shared" si="102"/>
        <v>1</v>
      </c>
      <c r="L223" s="27"/>
      <c r="M223" s="28">
        <f t="shared" si="94"/>
        <v>0</v>
      </c>
      <c r="N223" s="29"/>
      <c r="O223" s="29"/>
      <c r="P223" s="29"/>
      <c r="Q223" s="29"/>
      <c r="R223" s="29"/>
      <c r="S223" s="29"/>
      <c r="T223" s="29"/>
      <c r="U223" s="29"/>
      <c r="V223" s="29">
        <v>1</v>
      </c>
      <c r="W223" s="28">
        <f>SUM(X223:AE223)</f>
        <v>0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8">
        <f t="shared" si="70"/>
        <v>0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8">
        <f t="shared" si="61"/>
        <v>0</v>
      </c>
      <c r="AR223" s="30"/>
      <c r="AS223" s="30"/>
      <c r="AT223" s="30"/>
      <c r="AU223" s="29"/>
      <c r="AV223" s="29"/>
      <c r="AW223" s="30"/>
      <c r="AX223" s="30"/>
      <c r="AY223" s="29"/>
      <c r="AZ223" s="37" t="s">
        <v>391</v>
      </c>
    </row>
    <row r="224" spans="1:52" s="116" customFormat="1" ht="36" customHeight="1" x14ac:dyDescent="0.25">
      <c r="A224" s="32"/>
      <c r="B224" s="33"/>
      <c r="C224" s="141"/>
      <c r="D224" s="21"/>
      <c r="E224" s="141"/>
      <c r="F224" s="73"/>
      <c r="G224" s="35"/>
      <c r="H224" s="52">
        <f t="shared" si="101"/>
        <v>1.123272967811989E-2</v>
      </c>
      <c r="I224" s="24" t="s">
        <v>423</v>
      </c>
      <c r="J224" s="26">
        <f t="shared" si="69"/>
        <v>900</v>
      </c>
      <c r="K224" s="26">
        <f t="shared" si="102"/>
        <v>3</v>
      </c>
      <c r="L224" s="27"/>
      <c r="M224" s="28">
        <f t="shared" si="94"/>
        <v>0</v>
      </c>
      <c r="N224" s="29"/>
      <c r="O224" s="29"/>
      <c r="P224" s="29"/>
      <c r="Q224" s="29"/>
      <c r="R224" s="29"/>
      <c r="S224" s="29"/>
      <c r="T224" s="29"/>
      <c r="U224" s="29"/>
      <c r="V224" s="29">
        <v>1</v>
      </c>
      <c r="W224" s="28">
        <f>SUM(X224:AE224)</f>
        <v>300</v>
      </c>
      <c r="X224" s="29"/>
      <c r="Y224" s="29"/>
      <c r="Z224" s="29"/>
      <c r="AA224" s="29"/>
      <c r="AB224" s="29">
        <v>300</v>
      </c>
      <c r="AC224" s="29"/>
      <c r="AD224" s="29"/>
      <c r="AE224" s="29"/>
      <c r="AF224" s="29">
        <v>1</v>
      </c>
      <c r="AG224" s="28">
        <f t="shared" si="70"/>
        <v>300</v>
      </c>
      <c r="AH224" s="29"/>
      <c r="AI224" s="29"/>
      <c r="AJ224" s="29"/>
      <c r="AK224" s="29"/>
      <c r="AL224" s="29">
        <v>300</v>
      </c>
      <c r="AM224" s="29"/>
      <c r="AN224" s="29"/>
      <c r="AO224" s="29"/>
      <c r="AP224" s="29">
        <v>1</v>
      </c>
      <c r="AQ224" s="28">
        <f t="shared" si="61"/>
        <v>300</v>
      </c>
      <c r="AR224" s="30"/>
      <c r="AS224" s="30"/>
      <c r="AT224" s="30"/>
      <c r="AU224" s="29"/>
      <c r="AV224" s="29">
        <v>300</v>
      </c>
      <c r="AW224" s="30"/>
      <c r="AX224" s="30"/>
      <c r="AY224" s="29"/>
      <c r="AZ224" s="37" t="s">
        <v>391</v>
      </c>
    </row>
    <row r="225" spans="1:53" s="116" customFormat="1" ht="36" customHeight="1" x14ac:dyDescent="0.25">
      <c r="A225" s="32"/>
      <c r="B225" s="33"/>
      <c r="C225" s="141"/>
      <c r="D225" s="21"/>
      <c r="E225" s="141"/>
      <c r="F225" s="73"/>
      <c r="G225" s="22" t="s">
        <v>424</v>
      </c>
      <c r="H225" s="52">
        <f t="shared" si="101"/>
        <v>9.9846486027732363E-3</v>
      </c>
      <c r="I225" s="24" t="s">
        <v>425</v>
      </c>
      <c r="J225" s="26">
        <f t="shared" si="69"/>
        <v>800</v>
      </c>
      <c r="K225" s="26">
        <f t="shared" si="102"/>
        <v>42000</v>
      </c>
      <c r="L225" s="27">
        <v>6000</v>
      </c>
      <c r="M225" s="28">
        <f t="shared" si="94"/>
        <v>200</v>
      </c>
      <c r="N225" s="29"/>
      <c r="O225" s="29"/>
      <c r="P225" s="29"/>
      <c r="Q225" s="29">
        <v>50</v>
      </c>
      <c r="R225" s="29">
        <v>150</v>
      </c>
      <c r="S225" s="29"/>
      <c r="T225" s="29"/>
      <c r="U225" s="29"/>
      <c r="V225" s="29">
        <v>15000</v>
      </c>
      <c r="W225" s="28">
        <f>SUM(X225:AE225)</f>
        <v>200</v>
      </c>
      <c r="X225" s="29"/>
      <c r="Y225" s="29"/>
      <c r="Z225" s="29"/>
      <c r="AA225" s="29">
        <v>100</v>
      </c>
      <c r="AB225" s="29">
        <v>100</v>
      </c>
      <c r="AC225" s="29"/>
      <c r="AD225" s="29"/>
      <c r="AE225" s="29"/>
      <c r="AF225" s="29">
        <v>15000</v>
      </c>
      <c r="AG225" s="28">
        <f t="shared" si="70"/>
        <v>200</v>
      </c>
      <c r="AH225" s="29"/>
      <c r="AI225" s="29"/>
      <c r="AJ225" s="29"/>
      <c r="AK225" s="29">
        <v>100</v>
      </c>
      <c r="AL225" s="29">
        <v>100</v>
      </c>
      <c r="AM225" s="29"/>
      <c r="AN225" s="29"/>
      <c r="AO225" s="29"/>
      <c r="AP225" s="29">
        <v>6000</v>
      </c>
      <c r="AQ225" s="28">
        <f t="shared" si="61"/>
        <v>200</v>
      </c>
      <c r="AR225" s="30"/>
      <c r="AS225" s="30"/>
      <c r="AT225" s="30"/>
      <c r="AU225" s="29">
        <v>100</v>
      </c>
      <c r="AV225" s="29">
        <v>100</v>
      </c>
      <c r="AW225" s="30"/>
      <c r="AX225" s="30"/>
      <c r="AY225" s="29"/>
      <c r="AZ225" s="37" t="s">
        <v>391</v>
      </c>
    </row>
    <row r="226" spans="1:53" s="116" customFormat="1" ht="48" x14ac:dyDescent="0.25">
      <c r="A226" s="32"/>
      <c r="B226" s="33"/>
      <c r="C226" s="141"/>
      <c r="D226" s="21"/>
      <c r="E226" s="141"/>
      <c r="F226" s="73"/>
      <c r="G226" s="35"/>
      <c r="H226" s="52"/>
      <c r="I226" s="24" t="s">
        <v>426</v>
      </c>
      <c r="J226" s="26">
        <f>+J225*20%</f>
        <v>160</v>
      </c>
      <c r="K226" s="26">
        <f>+K225*20%</f>
        <v>8400</v>
      </c>
      <c r="L226" s="27">
        <f>+L225*20%</f>
        <v>1200</v>
      </c>
      <c r="M226" s="26">
        <f>+M225*20%</f>
        <v>40</v>
      </c>
      <c r="N226" s="26">
        <f>+N225*20%</f>
        <v>0</v>
      </c>
      <c r="O226" s="26"/>
      <c r="P226" s="26">
        <f t="shared" ref="P226:X226" si="103">+P225*20%</f>
        <v>0</v>
      </c>
      <c r="Q226" s="26">
        <f t="shared" si="103"/>
        <v>10</v>
      </c>
      <c r="R226" s="26">
        <f t="shared" si="103"/>
        <v>30</v>
      </c>
      <c r="S226" s="26">
        <f t="shared" si="103"/>
        <v>0</v>
      </c>
      <c r="T226" s="26">
        <f t="shared" si="103"/>
        <v>0</v>
      </c>
      <c r="U226" s="26">
        <f t="shared" si="103"/>
        <v>0</v>
      </c>
      <c r="V226" s="26">
        <f t="shared" si="103"/>
        <v>3000</v>
      </c>
      <c r="W226" s="26">
        <f t="shared" si="103"/>
        <v>40</v>
      </c>
      <c r="X226" s="26">
        <f t="shared" si="103"/>
        <v>0</v>
      </c>
      <c r="Y226" s="26"/>
      <c r="Z226" s="26">
        <f t="shared" ref="Z226:AF226" si="104">+Z225*20%</f>
        <v>0</v>
      </c>
      <c r="AA226" s="26">
        <f t="shared" si="104"/>
        <v>20</v>
      </c>
      <c r="AB226" s="26">
        <f t="shared" si="104"/>
        <v>20</v>
      </c>
      <c r="AC226" s="26">
        <f t="shared" si="104"/>
        <v>0</v>
      </c>
      <c r="AD226" s="26">
        <f t="shared" si="104"/>
        <v>0</v>
      </c>
      <c r="AE226" s="26">
        <f t="shared" si="104"/>
        <v>0</v>
      </c>
      <c r="AF226" s="26">
        <f t="shared" si="104"/>
        <v>3000</v>
      </c>
      <c r="AG226" s="28">
        <f t="shared" si="70"/>
        <v>40</v>
      </c>
      <c r="AH226" s="26">
        <f>+AH225*20%</f>
        <v>0</v>
      </c>
      <c r="AI226" s="26"/>
      <c r="AJ226" s="26">
        <f t="shared" ref="AJ226:AP226" si="105">+AJ225*20%</f>
        <v>0</v>
      </c>
      <c r="AK226" s="26">
        <f t="shared" si="105"/>
        <v>20</v>
      </c>
      <c r="AL226" s="26">
        <f t="shared" si="105"/>
        <v>20</v>
      </c>
      <c r="AM226" s="26">
        <f t="shared" si="105"/>
        <v>0</v>
      </c>
      <c r="AN226" s="26">
        <f t="shared" si="105"/>
        <v>0</v>
      </c>
      <c r="AO226" s="26">
        <f t="shared" si="105"/>
        <v>0</v>
      </c>
      <c r="AP226" s="26">
        <f t="shared" si="105"/>
        <v>1200</v>
      </c>
      <c r="AQ226" s="28">
        <f t="shared" si="61"/>
        <v>40</v>
      </c>
      <c r="AR226" s="26">
        <f>+AR225*20%</f>
        <v>0</v>
      </c>
      <c r="AS226" s="26"/>
      <c r="AT226" s="26">
        <f t="shared" ref="AT226:AY226" si="106">+AT225*20%</f>
        <v>0</v>
      </c>
      <c r="AU226" s="26">
        <f t="shared" si="106"/>
        <v>20</v>
      </c>
      <c r="AV226" s="26">
        <f t="shared" si="106"/>
        <v>20</v>
      </c>
      <c r="AW226" s="26">
        <f t="shared" si="106"/>
        <v>0</v>
      </c>
      <c r="AX226" s="26">
        <f t="shared" si="106"/>
        <v>0</v>
      </c>
      <c r="AY226" s="26">
        <f t="shared" si="106"/>
        <v>0</v>
      </c>
      <c r="AZ226" s="37" t="s">
        <v>391</v>
      </c>
    </row>
    <row r="227" spans="1:53" s="116" customFormat="1" ht="25.5" customHeight="1" x14ac:dyDescent="0.25">
      <c r="A227" s="32"/>
      <c r="B227" s="33"/>
      <c r="C227" s="141"/>
      <c r="D227" s="21"/>
      <c r="E227" s="141"/>
      <c r="F227" s="73"/>
      <c r="G227" s="22" t="s">
        <v>427</v>
      </c>
      <c r="H227" s="52">
        <f>+J227/$J$234</f>
        <v>2.9953945808319708E-3</v>
      </c>
      <c r="I227" s="24" t="s">
        <v>428</v>
      </c>
      <c r="J227" s="26">
        <f t="shared" si="69"/>
        <v>240</v>
      </c>
      <c r="K227" s="26">
        <f>+L227+V227+AF227+AP227</f>
        <v>2200</v>
      </c>
      <c r="L227" s="27">
        <v>550</v>
      </c>
      <c r="M227" s="28">
        <f t="shared" ref="M227:M233" si="107">SUM(N227:U227)</f>
        <v>60</v>
      </c>
      <c r="N227" s="29"/>
      <c r="O227" s="29"/>
      <c r="P227" s="29"/>
      <c r="Q227" s="29"/>
      <c r="R227" s="29">
        <v>60</v>
      </c>
      <c r="S227" s="29"/>
      <c r="T227" s="29"/>
      <c r="U227" s="29"/>
      <c r="V227" s="29">
        <v>550</v>
      </c>
      <c r="W227" s="28">
        <f>SUM(X227:AE227)</f>
        <v>60</v>
      </c>
      <c r="X227" s="29"/>
      <c r="Y227" s="29"/>
      <c r="Z227" s="29"/>
      <c r="AA227" s="29"/>
      <c r="AB227" s="29">
        <v>60</v>
      </c>
      <c r="AC227" s="29"/>
      <c r="AD227" s="29"/>
      <c r="AE227" s="29"/>
      <c r="AF227" s="29">
        <v>550</v>
      </c>
      <c r="AG227" s="28">
        <f t="shared" si="70"/>
        <v>60</v>
      </c>
      <c r="AH227" s="29"/>
      <c r="AI227" s="29"/>
      <c r="AJ227" s="29"/>
      <c r="AK227" s="29"/>
      <c r="AL227" s="29">
        <v>60</v>
      </c>
      <c r="AM227" s="29"/>
      <c r="AN227" s="29"/>
      <c r="AO227" s="29"/>
      <c r="AP227" s="29">
        <v>550</v>
      </c>
      <c r="AQ227" s="28">
        <f t="shared" si="61"/>
        <v>60</v>
      </c>
      <c r="AR227" s="30"/>
      <c r="AS227" s="30"/>
      <c r="AT227" s="30"/>
      <c r="AU227" s="29"/>
      <c r="AV227" s="29">
        <v>60</v>
      </c>
      <c r="AW227" s="30"/>
      <c r="AX227" s="30"/>
      <c r="AY227" s="29"/>
      <c r="AZ227" s="37" t="s">
        <v>391</v>
      </c>
    </row>
    <row r="228" spans="1:53" s="116" customFormat="1" ht="25.5" x14ac:dyDescent="0.25">
      <c r="A228" s="32"/>
      <c r="B228" s="33"/>
      <c r="C228" s="141"/>
      <c r="D228" s="21"/>
      <c r="E228" s="141"/>
      <c r="F228" s="73"/>
      <c r="G228" s="35"/>
      <c r="H228" s="52"/>
      <c r="I228" s="24" t="s">
        <v>429</v>
      </c>
      <c r="J228" s="26">
        <f>+J227*20%</f>
        <v>48</v>
      </c>
      <c r="K228" s="26">
        <f>+K227*20%</f>
        <v>440</v>
      </c>
      <c r="L228" s="27">
        <f>+L227*20%</f>
        <v>110</v>
      </c>
      <c r="M228" s="26">
        <f>+M227*20%</f>
        <v>12</v>
      </c>
      <c r="N228" s="26">
        <f>+N227*20%</f>
        <v>0</v>
      </c>
      <c r="O228" s="26"/>
      <c r="P228" s="26">
        <f t="shared" ref="P228:X228" si="108">+P227*20%</f>
        <v>0</v>
      </c>
      <c r="Q228" s="26">
        <f t="shared" si="108"/>
        <v>0</v>
      </c>
      <c r="R228" s="26">
        <f t="shared" si="108"/>
        <v>12</v>
      </c>
      <c r="S228" s="26">
        <f t="shared" si="108"/>
        <v>0</v>
      </c>
      <c r="T228" s="26">
        <f t="shared" si="108"/>
        <v>0</v>
      </c>
      <c r="U228" s="26">
        <f t="shared" si="108"/>
        <v>0</v>
      </c>
      <c r="V228" s="26">
        <f t="shared" si="108"/>
        <v>110</v>
      </c>
      <c r="W228" s="26">
        <f t="shared" si="108"/>
        <v>12</v>
      </c>
      <c r="X228" s="26">
        <f t="shared" si="108"/>
        <v>0</v>
      </c>
      <c r="Y228" s="26"/>
      <c r="Z228" s="26">
        <f t="shared" ref="Z228:AF228" si="109">+Z227*20%</f>
        <v>0</v>
      </c>
      <c r="AA228" s="26">
        <f t="shared" si="109"/>
        <v>0</v>
      </c>
      <c r="AB228" s="26">
        <f t="shared" si="109"/>
        <v>12</v>
      </c>
      <c r="AC228" s="26">
        <f t="shared" si="109"/>
        <v>0</v>
      </c>
      <c r="AD228" s="26">
        <f t="shared" si="109"/>
        <v>0</v>
      </c>
      <c r="AE228" s="26">
        <f t="shared" si="109"/>
        <v>0</v>
      </c>
      <c r="AF228" s="26">
        <f t="shared" si="109"/>
        <v>110</v>
      </c>
      <c r="AG228" s="28">
        <f t="shared" si="70"/>
        <v>12</v>
      </c>
      <c r="AH228" s="26">
        <f>+AH227*20%</f>
        <v>0</v>
      </c>
      <c r="AI228" s="26"/>
      <c r="AJ228" s="26">
        <f t="shared" ref="AJ228:AP228" si="110">+AJ227*20%</f>
        <v>0</v>
      </c>
      <c r="AK228" s="26">
        <f t="shared" si="110"/>
        <v>0</v>
      </c>
      <c r="AL228" s="26">
        <f t="shared" si="110"/>
        <v>12</v>
      </c>
      <c r="AM228" s="26">
        <f t="shared" si="110"/>
        <v>0</v>
      </c>
      <c r="AN228" s="26">
        <f t="shared" si="110"/>
        <v>0</v>
      </c>
      <c r="AO228" s="26">
        <f t="shared" si="110"/>
        <v>0</v>
      </c>
      <c r="AP228" s="26">
        <f t="shared" si="110"/>
        <v>110</v>
      </c>
      <c r="AQ228" s="28">
        <f t="shared" si="61"/>
        <v>12</v>
      </c>
      <c r="AR228" s="26">
        <f>+AR227*20%</f>
        <v>0</v>
      </c>
      <c r="AS228" s="26"/>
      <c r="AT228" s="26">
        <f t="shared" ref="AT228:AY228" si="111">+AT227*20%</f>
        <v>0</v>
      </c>
      <c r="AU228" s="26">
        <f t="shared" si="111"/>
        <v>0</v>
      </c>
      <c r="AV228" s="26">
        <f t="shared" si="111"/>
        <v>12</v>
      </c>
      <c r="AW228" s="26">
        <f t="shared" si="111"/>
        <v>0</v>
      </c>
      <c r="AX228" s="26">
        <f t="shared" si="111"/>
        <v>0</v>
      </c>
      <c r="AY228" s="26">
        <f t="shared" si="111"/>
        <v>0</v>
      </c>
      <c r="AZ228" s="37" t="s">
        <v>391</v>
      </c>
    </row>
    <row r="229" spans="1:53" s="116" customFormat="1" ht="38.25" customHeight="1" x14ac:dyDescent="0.25">
      <c r="A229" s="32"/>
      <c r="B229" s="33"/>
      <c r="C229" s="141"/>
      <c r="D229" s="21"/>
      <c r="E229" s="141"/>
      <c r="F229" s="73"/>
      <c r="G229" s="22" t="s">
        <v>430</v>
      </c>
      <c r="H229" s="52">
        <f>+J229/$J$234</f>
        <v>1.3104851291139872E-2</v>
      </c>
      <c r="I229" s="24" t="s">
        <v>431</v>
      </c>
      <c r="J229" s="26">
        <f t="shared" si="69"/>
        <v>1050</v>
      </c>
      <c r="K229" s="26">
        <f>+L229+V229+AF229+AP229</f>
        <v>35</v>
      </c>
      <c r="L229" s="27"/>
      <c r="M229" s="28">
        <f t="shared" si="107"/>
        <v>0</v>
      </c>
      <c r="N229" s="29"/>
      <c r="O229" s="29"/>
      <c r="P229" s="29"/>
      <c r="Q229" s="29"/>
      <c r="R229" s="29"/>
      <c r="S229" s="29"/>
      <c r="T229" s="29"/>
      <c r="U229" s="29"/>
      <c r="V229" s="29">
        <v>10</v>
      </c>
      <c r="W229" s="28">
        <f>SUM(X229:AE229)</f>
        <v>300</v>
      </c>
      <c r="X229" s="29"/>
      <c r="Y229" s="29"/>
      <c r="Z229" s="29"/>
      <c r="AA229" s="29"/>
      <c r="AB229" s="29">
        <v>300</v>
      </c>
      <c r="AC229" s="29"/>
      <c r="AD229" s="29"/>
      <c r="AE229" s="29"/>
      <c r="AF229" s="29">
        <v>15</v>
      </c>
      <c r="AG229" s="28">
        <f t="shared" si="70"/>
        <v>450</v>
      </c>
      <c r="AH229" s="29"/>
      <c r="AI229" s="29"/>
      <c r="AJ229" s="29"/>
      <c r="AK229" s="29"/>
      <c r="AL229" s="29">
        <v>450</v>
      </c>
      <c r="AM229" s="29"/>
      <c r="AN229" s="29"/>
      <c r="AO229" s="29"/>
      <c r="AP229" s="29">
        <v>10</v>
      </c>
      <c r="AQ229" s="28">
        <f t="shared" si="61"/>
        <v>300</v>
      </c>
      <c r="AR229" s="30"/>
      <c r="AS229" s="30"/>
      <c r="AT229" s="30"/>
      <c r="AU229" s="29"/>
      <c r="AV229" s="29">
        <v>300</v>
      </c>
      <c r="AW229" s="30"/>
      <c r="AX229" s="30"/>
      <c r="AY229" s="29"/>
      <c r="AZ229" s="37" t="s">
        <v>391</v>
      </c>
    </row>
    <row r="230" spans="1:53" s="116" customFormat="1" ht="48" x14ac:dyDescent="0.25">
      <c r="A230" s="32"/>
      <c r="B230" s="33"/>
      <c r="C230" s="141"/>
      <c r="D230" s="21"/>
      <c r="E230" s="141"/>
      <c r="F230" s="73"/>
      <c r="G230" s="35"/>
      <c r="H230" s="52"/>
      <c r="I230" s="24" t="s">
        <v>432</v>
      </c>
      <c r="J230" s="26">
        <f>+J229*20%</f>
        <v>210</v>
      </c>
      <c r="K230" s="26">
        <f>+K229*20%</f>
        <v>7</v>
      </c>
      <c r="L230" s="27">
        <f>+L229*20%</f>
        <v>0</v>
      </c>
      <c r="M230" s="26">
        <f>+M229*20%</f>
        <v>0</v>
      </c>
      <c r="N230" s="26">
        <f>+N229*20%</f>
        <v>0</v>
      </c>
      <c r="O230" s="26"/>
      <c r="P230" s="26">
        <f t="shared" ref="P230:X230" si="112">+P229*20%</f>
        <v>0</v>
      </c>
      <c r="Q230" s="26">
        <f t="shared" si="112"/>
        <v>0</v>
      </c>
      <c r="R230" s="26">
        <f t="shared" si="112"/>
        <v>0</v>
      </c>
      <c r="S230" s="26">
        <f t="shared" si="112"/>
        <v>0</v>
      </c>
      <c r="T230" s="26">
        <f t="shared" si="112"/>
        <v>0</v>
      </c>
      <c r="U230" s="26">
        <f t="shared" si="112"/>
        <v>0</v>
      </c>
      <c r="V230" s="26">
        <f t="shared" si="112"/>
        <v>2</v>
      </c>
      <c r="W230" s="26">
        <f t="shared" si="112"/>
        <v>60</v>
      </c>
      <c r="X230" s="26">
        <f t="shared" si="112"/>
        <v>0</v>
      </c>
      <c r="Y230" s="26"/>
      <c r="Z230" s="26">
        <f t="shared" ref="Z230:AF230" si="113">+Z229*20%</f>
        <v>0</v>
      </c>
      <c r="AA230" s="26">
        <f t="shared" si="113"/>
        <v>0</v>
      </c>
      <c r="AB230" s="26">
        <f t="shared" si="113"/>
        <v>60</v>
      </c>
      <c r="AC230" s="26">
        <f t="shared" si="113"/>
        <v>0</v>
      </c>
      <c r="AD230" s="26">
        <f t="shared" si="113"/>
        <v>0</v>
      </c>
      <c r="AE230" s="26">
        <f t="shared" si="113"/>
        <v>0</v>
      </c>
      <c r="AF230" s="26">
        <f t="shared" si="113"/>
        <v>3</v>
      </c>
      <c r="AG230" s="28">
        <f t="shared" si="70"/>
        <v>90</v>
      </c>
      <c r="AH230" s="26">
        <f>+AH229*20%</f>
        <v>0</v>
      </c>
      <c r="AI230" s="26"/>
      <c r="AJ230" s="26">
        <f t="shared" ref="AJ230:AP230" si="114">+AJ229*20%</f>
        <v>0</v>
      </c>
      <c r="AK230" s="26">
        <f t="shared" si="114"/>
        <v>0</v>
      </c>
      <c r="AL230" s="26">
        <f t="shared" si="114"/>
        <v>90</v>
      </c>
      <c r="AM230" s="26">
        <f t="shared" si="114"/>
        <v>0</v>
      </c>
      <c r="AN230" s="26">
        <f t="shared" si="114"/>
        <v>0</v>
      </c>
      <c r="AO230" s="26">
        <f t="shared" si="114"/>
        <v>0</v>
      </c>
      <c r="AP230" s="26">
        <f t="shared" si="114"/>
        <v>2</v>
      </c>
      <c r="AQ230" s="28">
        <f t="shared" si="61"/>
        <v>60</v>
      </c>
      <c r="AR230" s="26">
        <f>+AR229*20%</f>
        <v>0</v>
      </c>
      <c r="AS230" s="26"/>
      <c r="AT230" s="26">
        <f t="shared" ref="AT230:AY230" si="115">+AT229*20%</f>
        <v>0</v>
      </c>
      <c r="AU230" s="26">
        <f t="shared" si="115"/>
        <v>0</v>
      </c>
      <c r="AV230" s="26">
        <f t="shared" si="115"/>
        <v>60</v>
      </c>
      <c r="AW230" s="26">
        <f t="shared" si="115"/>
        <v>0</v>
      </c>
      <c r="AX230" s="26">
        <f t="shared" si="115"/>
        <v>0</v>
      </c>
      <c r="AY230" s="26">
        <f t="shared" si="115"/>
        <v>0</v>
      </c>
      <c r="AZ230" s="37"/>
    </row>
    <row r="231" spans="1:53" s="168" customFormat="1" ht="45.75" customHeight="1" x14ac:dyDescent="0.25">
      <c r="A231" s="32"/>
      <c r="B231" s="33"/>
      <c r="C231" s="141"/>
      <c r="D231" s="21"/>
      <c r="E231" s="141"/>
      <c r="F231" s="73"/>
      <c r="G231" s="22" t="s">
        <v>433</v>
      </c>
      <c r="H231" s="160">
        <f>+J231/$J$234</f>
        <v>0.23713540431586436</v>
      </c>
      <c r="I231" s="161" t="s">
        <v>434</v>
      </c>
      <c r="J231" s="162">
        <f t="shared" si="69"/>
        <v>19000</v>
      </c>
      <c r="K231" s="162">
        <f>+L231+V231+AF231+AP231</f>
        <v>25</v>
      </c>
      <c r="L231" s="163"/>
      <c r="M231" s="164">
        <f t="shared" si="107"/>
        <v>0</v>
      </c>
      <c r="N231" s="165"/>
      <c r="O231" s="165"/>
      <c r="P231" s="165"/>
      <c r="Q231" s="165"/>
      <c r="R231" s="165"/>
      <c r="S231" s="165"/>
      <c r="T231" s="165"/>
      <c r="U231" s="165"/>
      <c r="V231" s="165">
        <v>7</v>
      </c>
      <c r="W231" s="164">
        <f>SUM(X231:AE231)</f>
        <v>5000</v>
      </c>
      <c r="X231" s="165">
        <v>5000</v>
      </c>
      <c r="Y231" s="165"/>
      <c r="Z231" s="165"/>
      <c r="AA231" s="165"/>
      <c r="AB231" s="165"/>
      <c r="AC231" s="165"/>
      <c r="AD231" s="165"/>
      <c r="AE231" s="165"/>
      <c r="AF231" s="165">
        <v>12</v>
      </c>
      <c r="AG231" s="164">
        <f t="shared" si="70"/>
        <v>8000</v>
      </c>
      <c r="AH231" s="165"/>
      <c r="AI231" s="165"/>
      <c r="AJ231" s="165"/>
      <c r="AK231" s="165"/>
      <c r="AL231" s="165"/>
      <c r="AM231" s="165">
        <v>8000</v>
      </c>
      <c r="AN231" s="165"/>
      <c r="AO231" s="165"/>
      <c r="AP231" s="165">
        <v>6</v>
      </c>
      <c r="AQ231" s="164">
        <f t="shared" si="61"/>
        <v>6000</v>
      </c>
      <c r="AR231" s="166"/>
      <c r="AS231" s="166"/>
      <c r="AT231" s="166"/>
      <c r="AU231" s="165"/>
      <c r="AV231" s="165"/>
      <c r="AW231" s="166">
        <v>6000</v>
      </c>
      <c r="AX231" s="166"/>
      <c r="AY231" s="165"/>
      <c r="AZ231" s="167" t="s">
        <v>391</v>
      </c>
    </row>
    <row r="232" spans="1:53" s="116" customFormat="1" ht="48" x14ac:dyDescent="0.25">
      <c r="A232" s="32"/>
      <c r="B232" s="33"/>
      <c r="C232" s="141"/>
      <c r="D232" s="21"/>
      <c r="E232" s="141"/>
      <c r="F232" s="73"/>
      <c r="G232" s="35"/>
      <c r="H232" s="52"/>
      <c r="I232" s="24" t="s">
        <v>435</v>
      </c>
      <c r="J232" s="26">
        <f>+J231*20%</f>
        <v>3800</v>
      </c>
      <c r="K232" s="26">
        <f t="shared" ref="K232:AW232" si="116">+K231*20%</f>
        <v>5</v>
      </c>
      <c r="L232" s="26">
        <f t="shared" si="116"/>
        <v>0</v>
      </c>
      <c r="M232" s="26">
        <f t="shared" si="116"/>
        <v>0</v>
      </c>
      <c r="N232" s="26">
        <f t="shared" si="116"/>
        <v>0</v>
      </c>
      <c r="O232" s="26">
        <f t="shared" si="116"/>
        <v>0</v>
      </c>
      <c r="P232" s="26">
        <f t="shared" si="116"/>
        <v>0</v>
      </c>
      <c r="Q232" s="26">
        <f t="shared" si="116"/>
        <v>0</v>
      </c>
      <c r="R232" s="26">
        <f t="shared" si="116"/>
        <v>0</v>
      </c>
      <c r="S232" s="26">
        <f t="shared" si="116"/>
        <v>0</v>
      </c>
      <c r="T232" s="26">
        <f t="shared" si="116"/>
        <v>0</v>
      </c>
      <c r="U232" s="26">
        <f t="shared" si="116"/>
        <v>0</v>
      </c>
      <c r="V232" s="26">
        <f t="shared" si="116"/>
        <v>1.4000000000000001</v>
      </c>
      <c r="W232" s="26">
        <f t="shared" si="116"/>
        <v>1000</v>
      </c>
      <c r="X232" s="26">
        <f t="shared" si="116"/>
        <v>1000</v>
      </c>
      <c r="Y232" s="26">
        <f t="shared" si="116"/>
        <v>0</v>
      </c>
      <c r="Z232" s="26">
        <f t="shared" si="116"/>
        <v>0</v>
      </c>
      <c r="AA232" s="26">
        <f t="shared" si="116"/>
        <v>0</v>
      </c>
      <c r="AB232" s="26">
        <f t="shared" si="116"/>
        <v>0</v>
      </c>
      <c r="AC232" s="26">
        <f t="shared" si="116"/>
        <v>0</v>
      </c>
      <c r="AD232" s="26">
        <f t="shared" si="116"/>
        <v>0</v>
      </c>
      <c r="AE232" s="26">
        <f t="shared" si="116"/>
        <v>0</v>
      </c>
      <c r="AF232" s="26">
        <f t="shared" si="116"/>
        <v>2.4000000000000004</v>
      </c>
      <c r="AG232" s="26">
        <f t="shared" si="116"/>
        <v>1600</v>
      </c>
      <c r="AH232" s="26">
        <f t="shared" si="116"/>
        <v>0</v>
      </c>
      <c r="AI232" s="26">
        <f t="shared" si="116"/>
        <v>0</v>
      </c>
      <c r="AJ232" s="26">
        <f t="shared" si="116"/>
        <v>0</v>
      </c>
      <c r="AK232" s="26">
        <f t="shared" si="116"/>
        <v>0</v>
      </c>
      <c r="AL232" s="26">
        <f t="shared" si="116"/>
        <v>0</v>
      </c>
      <c r="AM232" s="26">
        <f t="shared" si="116"/>
        <v>1600</v>
      </c>
      <c r="AN232" s="26">
        <f t="shared" si="116"/>
        <v>0</v>
      </c>
      <c r="AO232" s="26">
        <f t="shared" si="116"/>
        <v>0</v>
      </c>
      <c r="AP232" s="26">
        <f t="shared" si="116"/>
        <v>1.2000000000000002</v>
      </c>
      <c r="AQ232" s="26">
        <f t="shared" si="116"/>
        <v>1200</v>
      </c>
      <c r="AR232" s="26">
        <f t="shared" si="116"/>
        <v>0</v>
      </c>
      <c r="AS232" s="26">
        <f t="shared" si="116"/>
        <v>0</v>
      </c>
      <c r="AT232" s="26">
        <f t="shared" si="116"/>
        <v>0</v>
      </c>
      <c r="AU232" s="26">
        <f t="shared" si="116"/>
        <v>0</v>
      </c>
      <c r="AV232" s="26">
        <f t="shared" si="116"/>
        <v>0</v>
      </c>
      <c r="AW232" s="26">
        <f t="shared" si="116"/>
        <v>1200</v>
      </c>
      <c r="AX232" s="26" t="e">
        <f>+#REF!*20%</f>
        <v>#REF!</v>
      </c>
      <c r="AY232" s="26" t="e">
        <f>+#REF!*20%</f>
        <v>#REF!</v>
      </c>
      <c r="AZ232" s="37" t="s">
        <v>391</v>
      </c>
    </row>
    <row r="233" spans="1:53" s="116" customFormat="1" ht="45" customHeight="1" x14ac:dyDescent="0.25">
      <c r="A233" s="32"/>
      <c r="B233" s="33"/>
      <c r="C233" s="156"/>
      <c r="D233" s="40"/>
      <c r="E233" s="156"/>
      <c r="F233" s="36"/>
      <c r="G233" s="24" t="s">
        <v>436</v>
      </c>
      <c r="H233" s="52">
        <f>+J233/$J$234</f>
        <v>0.49923243013866181</v>
      </c>
      <c r="I233" s="24" t="s">
        <v>437</v>
      </c>
      <c r="J233" s="26">
        <f t="shared" si="69"/>
        <v>40000</v>
      </c>
      <c r="K233" s="26">
        <f>+L233+V233+AF233+AP233</f>
        <v>1</v>
      </c>
      <c r="L233" s="27"/>
      <c r="M233" s="28">
        <f t="shared" si="107"/>
        <v>0</v>
      </c>
      <c r="N233" s="29"/>
      <c r="O233" s="29"/>
      <c r="P233" s="29"/>
      <c r="Q233" s="29"/>
      <c r="R233" s="29"/>
      <c r="S233" s="29"/>
      <c r="T233" s="29"/>
      <c r="U233" s="29"/>
      <c r="V233" s="29">
        <f>SUM(W233:AD233)</f>
        <v>0</v>
      </c>
      <c r="W233" s="28">
        <f>SUM(X233:AE233)</f>
        <v>0</v>
      </c>
      <c r="X233" s="29"/>
      <c r="Y233" s="29"/>
      <c r="Z233" s="29"/>
      <c r="AA233" s="29"/>
      <c r="AB233" s="29"/>
      <c r="AC233" s="29"/>
      <c r="AD233" s="29"/>
      <c r="AE233" s="29"/>
      <c r="AF233" s="29">
        <v>1</v>
      </c>
      <c r="AG233" s="28">
        <f t="shared" si="70"/>
        <v>40000</v>
      </c>
      <c r="AH233" s="29"/>
      <c r="AI233" s="29"/>
      <c r="AJ233" s="29"/>
      <c r="AK233" s="29"/>
      <c r="AL233" s="29"/>
      <c r="AM233" s="29">
        <v>40000</v>
      </c>
      <c r="AN233" s="29"/>
      <c r="AO233" s="29"/>
      <c r="AP233" s="29"/>
      <c r="AQ233" s="28">
        <f t="shared" si="61"/>
        <v>0</v>
      </c>
      <c r="AR233" s="30"/>
      <c r="AS233" s="30"/>
      <c r="AT233" s="30"/>
      <c r="AU233" s="29"/>
      <c r="AV233" s="29"/>
      <c r="AW233" s="30"/>
      <c r="AX233" s="30"/>
      <c r="AY233" s="29"/>
      <c r="AZ233" s="37" t="s">
        <v>391</v>
      </c>
    </row>
    <row r="234" spans="1:53" s="138" customFormat="1" x14ac:dyDescent="0.2">
      <c r="A234" s="39"/>
      <c r="B234" s="49"/>
      <c r="C234" s="169" t="s">
        <v>67</v>
      </c>
      <c r="D234" s="170">
        <f>+D205+D188+D147+D110+D78+D28+D3</f>
        <v>1</v>
      </c>
      <c r="E234" s="171"/>
      <c r="F234" s="85"/>
      <c r="G234" s="24"/>
      <c r="H234" s="113">
        <f>SUM(H205:H233)</f>
        <v>1.00187212161302</v>
      </c>
      <c r="I234" s="45"/>
      <c r="J234" s="26">
        <f>+J233+J231+J229+J227+J225+J224+J223+J222+J221+J220+J219+J218+J217+J216+J213+J211+J209+J207+J205</f>
        <v>80123</v>
      </c>
      <c r="K234" s="26">
        <f>SUM(K205:K233)</f>
        <v>91902</v>
      </c>
      <c r="L234" s="58">
        <f>SUM(L205:L233)</f>
        <v>22116.799999999999</v>
      </c>
      <c r="M234" s="26">
        <f>SUM(M205:M233)</f>
        <v>4485.6000000000004</v>
      </c>
      <c r="N234" s="26">
        <f>SUM(N205:N233)</f>
        <v>0</v>
      </c>
      <c r="O234" s="26"/>
      <c r="P234" s="26">
        <f t="shared" ref="P234:X234" si="117">SUM(P205:P233)</f>
        <v>0</v>
      </c>
      <c r="Q234" s="26">
        <f t="shared" si="117"/>
        <v>553.20000000000005</v>
      </c>
      <c r="R234" s="26">
        <f t="shared" si="117"/>
        <v>3932.4</v>
      </c>
      <c r="S234" s="26">
        <f t="shared" si="117"/>
        <v>0</v>
      </c>
      <c r="T234" s="26">
        <f t="shared" si="117"/>
        <v>0</v>
      </c>
      <c r="U234" s="26">
        <f t="shared" si="117"/>
        <v>0</v>
      </c>
      <c r="V234" s="26">
        <f t="shared" si="117"/>
        <v>35579.200000000004</v>
      </c>
      <c r="W234" s="26">
        <f t="shared" si="117"/>
        <v>11812</v>
      </c>
      <c r="X234" s="26">
        <f t="shared" si="117"/>
        <v>6000</v>
      </c>
      <c r="Y234" s="26"/>
      <c r="Z234" s="26">
        <f>SUM(Z205:Z233)</f>
        <v>0</v>
      </c>
      <c r="AA234" s="26">
        <f>SUM(AA205:AA233)</f>
        <v>864</v>
      </c>
      <c r="AB234" s="26"/>
      <c r="AC234" s="26">
        <f>SUM(AC205:AC233)</f>
        <v>0</v>
      </c>
      <c r="AD234" s="26">
        <f>SUM(AD205:AD233)</f>
        <v>0</v>
      </c>
      <c r="AE234" s="26">
        <f>SUM(AE205:AE233)</f>
        <v>0</v>
      </c>
      <c r="AF234" s="26">
        <f>SUM(AF205:AF233)</f>
        <v>23591.200000000001</v>
      </c>
      <c r="AG234" s="26">
        <f t="shared" si="70"/>
        <v>50464</v>
      </c>
      <c r="AH234" s="26">
        <f>SUM(AH205:AH233)</f>
        <v>0</v>
      </c>
      <c r="AI234" s="26"/>
      <c r="AJ234" s="26">
        <f>SUM(AJ205:AJ233)</f>
        <v>0</v>
      </c>
      <c r="AK234" s="26">
        <f>SUM(AK205:AK233)</f>
        <v>864</v>
      </c>
      <c r="AL234" s="26"/>
      <c r="AM234" s="26">
        <f>SUM(AM205:AM233)</f>
        <v>49600</v>
      </c>
      <c r="AN234" s="26">
        <f>SUM(AN205:AN233)</f>
        <v>0</v>
      </c>
      <c r="AO234" s="26">
        <f>SUM(AO205:AO233)</f>
        <v>0</v>
      </c>
      <c r="AP234" s="26">
        <f>SUM(AP205:AP233)</f>
        <v>10618</v>
      </c>
      <c r="AQ234" s="26" t="e">
        <f t="shared" si="61"/>
        <v>#REF!</v>
      </c>
      <c r="AR234" s="26">
        <f>SUM(AR205:AR233)</f>
        <v>0</v>
      </c>
      <c r="AS234" s="26"/>
      <c r="AT234" s="26">
        <f>SUM(AT205:AT233)</f>
        <v>0</v>
      </c>
      <c r="AU234" s="26">
        <f>SUM(AU205:AU233)</f>
        <v>732</v>
      </c>
      <c r="AV234" s="26"/>
      <c r="AW234" s="26">
        <f>SUM(AW205:AW233)</f>
        <v>7200</v>
      </c>
      <c r="AX234" s="26" t="e">
        <f>SUM(AX205:AX233)</f>
        <v>#REF!</v>
      </c>
      <c r="AY234" s="26" t="e">
        <f>SUM(AY205:AY233)</f>
        <v>#REF!</v>
      </c>
      <c r="AZ234" s="26">
        <f>SUM(AZ205:AZ233)</f>
        <v>0</v>
      </c>
    </row>
    <row r="235" spans="1:53" s="138" customFormat="1" ht="18" x14ac:dyDescent="0.25">
      <c r="A235" s="172" t="s">
        <v>438</v>
      </c>
      <c r="B235" s="173"/>
      <c r="C235" s="173"/>
      <c r="D235" s="173"/>
      <c r="E235" s="173"/>
      <c r="F235" s="174">
        <f>+D205+D188+D147+D110+D78+D28+D3</f>
        <v>1</v>
      </c>
      <c r="G235" s="175"/>
      <c r="H235" s="175"/>
      <c r="I235" s="171"/>
      <c r="J235" s="26">
        <f>+J234+J204+J187+J146+J109+J77+J27</f>
        <v>475207.20223749999</v>
      </c>
      <c r="K235" s="26"/>
      <c r="L235" s="27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8"/>
      <c r="AH235" s="26"/>
      <c r="AI235" s="26"/>
      <c r="AJ235" s="26"/>
      <c r="AK235" s="26"/>
      <c r="AL235" s="26"/>
      <c r="AM235" s="26"/>
      <c r="AN235" s="26"/>
      <c r="AO235" s="26"/>
      <c r="AP235" s="26"/>
      <c r="AQ235" s="28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1:53" s="116" customFormat="1" ht="36" customHeight="1" x14ac:dyDescent="0.25">
      <c r="A236" s="176" t="s">
        <v>439</v>
      </c>
      <c r="B236" s="176"/>
      <c r="C236" s="177" t="s">
        <v>440</v>
      </c>
      <c r="D236" s="178">
        <f>+J285/J331</f>
        <v>0.15148996301068118</v>
      </c>
      <c r="E236" s="18" t="s">
        <v>441</v>
      </c>
      <c r="F236" s="179">
        <f>+J260/J285</f>
        <v>0.56353452217649747</v>
      </c>
      <c r="G236" s="22" t="s">
        <v>442</v>
      </c>
      <c r="H236" s="47">
        <f>+J236/$J$260</f>
        <v>4.0569597143900364E-3</v>
      </c>
      <c r="I236" s="24" t="s">
        <v>443</v>
      </c>
      <c r="J236" s="25">
        <f>+M236+W236+AG236+AQ236</f>
        <v>100</v>
      </c>
      <c r="K236" s="26">
        <f>+L236+V236+AF236+AP236</f>
        <v>1</v>
      </c>
      <c r="L236" s="27"/>
      <c r="M236" s="28">
        <f>SUM(N236:U236)</f>
        <v>50</v>
      </c>
      <c r="N236" s="29">
        <v>50</v>
      </c>
      <c r="O236" s="29"/>
      <c r="P236" s="29"/>
      <c r="Q236" s="29"/>
      <c r="R236" s="29"/>
      <c r="S236" s="29"/>
      <c r="T236" s="29"/>
      <c r="U236" s="29"/>
      <c r="V236" s="29">
        <v>1</v>
      </c>
      <c r="W236" s="28">
        <f>SUM(X236:AE236)</f>
        <v>50</v>
      </c>
      <c r="X236" s="29">
        <v>50</v>
      </c>
      <c r="Y236" s="28"/>
      <c r="Z236" s="28"/>
      <c r="AA236" s="28"/>
      <c r="AB236" s="28"/>
      <c r="AC236" s="28"/>
      <c r="AD236" s="28"/>
      <c r="AE236" s="28"/>
      <c r="AF236" s="28"/>
      <c r="AG236" s="28">
        <f>SUM(AH236:AO236)</f>
        <v>0</v>
      </c>
      <c r="AH236" s="29"/>
      <c r="AI236" s="29"/>
      <c r="AJ236" s="29"/>
      <c r="AK236" s="29"/>
      <c r="AL236" s="29"/>
      <c r="AM236" s="29"/>
      <c r="AN236" s="29"/>
      <c r="AO236" s="29"/>
      <c r="AP236" s="29"/>
      <c r="AQ236" s="28">
        <f>SUM(AR236:AY236)</f>
        <v>0</v>
      </c>
      <c r="AR236" s="30"/>
      <c r="AS236" s="30"/>
      <c r="AT236" s="30"/>
      <c r="AU236" s="29"/>
      <c r="AV236" s="29"/>
      <c r="AW236" s="30"/>
      <c r="AX236" s="30"/>
      <c r="AY236" s="29"/>
      <c r="AZ236" s="31" t="s">
        <v>444</v>
      </c>
      <c r="BA236" s="151"/>
    </row>
    <row r="237" spans="1:53" s="116" customFormat="1" ht="25.5" x14ac:dyDescent="0.25">
      <c r="A237" s="180"/>
      <c r="B237" s="180"/>
      <c r="C237" s="181"/>
      <c r="D237" s="178"/>
      <c r="E237" s="32"/>
      <c r="F237" s="182"/>
      <c r="G237" s="48"/>
      <c r="H237" s="47">
        <f>+J237/$J$260</f>
        <v>0</v>
      </c>
      <c r="I237" s="183" t="s">
        <v>445</v>
      </c>
      <c r="J237" s="25">
        <f>+M237+W237+AG237+AQ237</f>
        <v>0</v>
      </c>
      <c r="K237" s="26">
        <f>+L237+V237+AF237+AP237</f>
        <v>0</v>
      </c>
      <c r="L237" s="27"/>
      <c r="M237" s="28">
        <f>SUM(N237:U237)</f>
        <v>0</v>
      </c>
      <c r="N237" s="29"/>
      <c r="O237" s="29"/>
      <c r="P237" s="29"/>
      <c r="Q237" s="29"/>
      <c r="R237" s="29"/>
      <c r="S237" s="29"/>
      <c r="T237" s="29"/>
      <c r="U237" s="29"/>
      <c r="V237" s="29"/>
      <c r="W237" s="28">
        <f>SUM(X237:AE237)</f>
        <v>0</v>
      </c>
      <c r="X237" s="29"/>
      <c r="Y237" s="28"/>
      <c r="Z237" s="28"/>
      <c r="AA237" s="28"/>
      <c r="AB237" s="28"/>
      <c r="AC237" s="28"/>
      <c r="AD237" s="28"/>
      <c r="AE237" s="28"/>
      <c r="AF237" s="28"/>
      <c r="AG237" s="28"/>
      <c r="AH237" s="29"/>
      <c r="AI237" s="29"/>
      <c r="AJ237" s="29"/>
      <c r="AK237" s="29"/>
      <c r="AL237" s="29"/>
      <c r="AM237" s="29"/>
      <c r="AN237" s="29"/>
      <c r="AO237" s="29"/>
      <c r="AP237" s="29"/>
      <c r="AQ237" s="28"/>
      <c r="AR237" s="30"/>
      <c r="AS237" s="30"/>
      <c r="AT237" s="30"/>
      <c r="AU237" s="29"/>
      <c r="AV237" s="29"/>
      <c r="AW237" s="30"/>
      <c r="AX237" s="30"/>
      <c r="AY237" s="29"/>
      <c r="AZ237" s="31" t="s">
        <v>446</v>
      </c>
      <c r="BA237" s="151"/>
    </row>
    <row r="238" spans="1:53" s="116" customFormat="1" ht="36" x14ac:dyDescent="0.25">
      <c r="A238" s="180"/>
      <c r="B238" s="180"/>
      <c r="C238" s="181"/>
      <c r="D238" s="178"/>
      <c r="E238" s="32"/>
      <c r="F238" s="182"/>
      <c r="G238" s="48"/>
      <c r="H238" s="47">
        <f>+J238/$J$260</f>
        <v>0</v>
      </c>
      <c r="I238" s="24" t="s">
        <v>447</v>
      </c>
      <c r="J238" s="25">
        <f>+M238+W238+AG238+AQ238</f>
        <v>0</v>
      </c>
      <c r="K238" s="26">
        <f>+L238+V238+AF238+AP238</f>
        <v>8</v>
      </c>
      <c r="L238" s="27">
        <v>8</v>
      </c>
      <c r="M238" s="28">
        <f>SUM(N238:U238)</f>
        <v>0</v>
      </c>
      <c r="N238" s="29"/>
      <c r="O238" s="29"/>
      <c r="P238" s="29"/>
      <c r="Q238" s="29"/>
      <c r="R238" s="29"/>
      <c r="S238" s="29"/>
      <c r="T238" s="29"/>
      <c r="U238" s="29"/>
      <c r="V238" s="29">
        <f>SUM(W238:AD238)</f>
        <v>0</v>
      </c>
      <c r="W238" s="28">
        <f>SUM(X238:AE238)</f>
        <v>0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9"/>
      <c r="AI238" s="29"/>
      <c r="AJ238" s="29"/>
      <c r="AK238" s="29"/>
      <c r="AL238" s="29"/>
      <c r="AM238" s="29"/>
      <c r="AN238" s="29"/>
      <c r="AO238" s="29"/>
      <c r="AP238" s="29"/>
      <c r="AQ238" s="28"/>
      <c r="AR238" s="30"/>
      <c r="AS238" s="30"/>
      <c r="AT238" s="30"/>
      <c r="AU238" s="29"/>
      <c r="AV238" s="29"/>
      <c r="AW238" s="30"/>
      <c r="AX238" s="30"/>
      <c r="AY238" s="29"/>
      <c r="AZ238" s="31" t="s">
        <v>444</v>
      </c>
      <c r="BA238" s="151"/>
    </row>
    <row r="239" spans="1:53" s="116" customFormat="1" ht="49.5" customHeight="1" x14ac:dyDescent="0.25">
      <c r="A239" s="180"/>
      <c r="B239" s="180"/>
      <c r="C239" s="181"/>
      <c r="D239" s="178"/>
      <c r="E239" s="32"/>
      <c r="F239" s="182"/>
      <c r="G239" s="48"/>
      <c r="H239" s="23">
        <f>+J239/$J$260</f>
        <v>8.1139194287800726E-2</v>
      </c>
      <c r="I239" s="24" t="s">
        <v>448</v>
      </c>
      <c r="J239" s="25">
        <f>+M239+W239+AG239+AQ239</f>
        <v>2000</v>
      </c>
      <c r="K239" s="26">
        <f>+L239+V239+AF239+AP239</f>
        <v>13</v>
      </c>
      <c r="L239" s="27">
        <v>5</v>
      </c>
      <c r="M239" s="28">
        <f>SUM(N239:U239)</f>
        <v>0</v>
      </c>
      <c r="N239" s="29"/>
      <c r="O239" s="29"/>
      <c r="P239" s="29"/>
      <c r="Q239" s="29"/>
      <c r="R239" s="29"/>
      <c r="S239" s="29"/>
      <c r="T239" s="29"/>
      <c r="U239" s="29"/>
      <c r="V239" s="29">
        <v>8</v>
      </c>
      <c r="W239" s="28">
        <f>SUM(X239:AE239)</f>
        <v>2000</v>
      </c>
      <c r="X239" s="28"/>
      <c r="Y239" s="28"/>
      <c r="Z239" s="28"/>
      <c r="AA239" s="28"/>
      <c r="AB239" s="28"/>
      <c r="AC239" s="29">
        <v>2000</v>
      </c>
      <c r="AD239" s="28"/>
      <c r="AE239" s="28"/>
      <c r="AF239" s="28"/>
      <c r="AG239" s="28"/>
      <c r="AH239" s="29"/>
      <c r="AI239" s="29"/>
      <c r="AJ239" s="29"/>
      <c r="AK239" s="29"/>
      <c r="AL239" s="29"/>
      <c r="AM239" s="29"/>
      <c r="AN239" s="29"/>
      <c r="AO239" s="29"/>
      <c r="AP239" s="29"/>
      <c r="AQ239" s="28"/>
      <c r="AR239" s="30"/>
      <c r="AS239" s="30"/>
      <c r="AT239" s="30"/>
      <c r="AU239" s="29"/>
      <c r="AV239" s="29"/>
      <c r="AW239" s="30"/>
      <c r="AX239" s="30"/>
      <c r="AY239" s="29"/>
      <c r="AZ239" s="31" t="s">
        <v>449</v>
      </c>
      <c r="BA239" s="151"/>
    </row>
    <row r="240" spans="1:53" s="116" customFormat="1" ht="60" x14ac:dyDescent="0.25">
      <c r="A240" s="180"/>
      <c r="B240" s="180"/>
      <c r="C240" s="181"/>
      <c r="D240" s="178"/>
      <c r="E240" s="32"/>
      <c r="F240" s="182"/>
      <c r="G240" s="35"/>
      <c r="H240" s="36"/>
      <c r="I240" s="24" t="s">
        <v>450</v>
      </c>
      <c r="J240" s="25"/>
      <c r="K240" s="26"/>
      <c r="L240" s="27"/>
      <c r="M240" s="28"/>
      <c r="N240" s="29"/>
      <c r="O240" s="29"/>
      <c r="P240" s="29"/>
      <c r="Q240" s="29"/>
      <c r="R240" s="29"/>
      <c r="S240" s="29"/>
      <c r="T240" s="29"/>
      <c r="U240" s="29"/>
      <c r="V240" s="29"/>
      <c r="W240" s="28"/>
      <c r="X240" s="28"/>
      <c r="Y240" s="28"/>
      <c r="Z240" s="28"/>
      <c r="AA240" s="28"/>
      <c r="AB240" s="28"/>
      <c r="AC240" s="29"/>
      <c r="AD240" s="28"/>
      <c r="AE240" s="28"/>
      <c r="AF240" s="28"/>
      <c r="AG240" s="28"/>
      <c r="AH240" s="29"/>
      <c r="AI240" s="29"/>
      <c r="AJ240" s="29"/>
      <c r="AK240" s="29"/>
      <c r="AL240" s="29"/>
      <c r="AM240" s="29"/>
      <c r="AN240" s="29"/>
      <c r="AO240" s="29"/>
      <c r="AP240" s="29"/>
      <c r="AQ240" s="28"/>
      <c r="AR240" s="30"/>
      <c r="AS240" s="30"/>
      <c r="AT240" s="30"/>
      <c r="AU240" s="29"/>
      <c r="AV240" s="29"/>
      <c r="AW240" s="30"/>
      <c r="AX240" s="30"/>
      <c r="AY240" s="29"/>
      <c r="AZ240" s="30"/>
      <c r="BA240" s="151"/>
    </row>
    <row r="241" spans="1:52" s="116" customFormat="1" ht="56.25" customHeight="1" x14ac:dyDescent="0.25">
      <c r="A241" s="180"/>
      <c r="B241" s="180"/>
      <c r="C241" s="181"/>
      <c r="D241" s="178"/>
      <c r="E241" s="32"/>
      <c r="F241" s="182"/>
      <c r="G241" s="22" t="s">
        <v>451</v>
      </c>
      <c r="H241" s="47">
        <f>+J241/$J$260</f>
        <v>1.2170879143170108E-2</v>
      </c>
      <c r="I241" s="24" t="s">
        <v>452</v>
      </c>
      <c r="J241" s="25">
        <f t="shared" ref="J241:J302" si="118">+M241+W241+AG241+AQ241</f>
        <v>300</v>
      </c>
      <c r="K241" s="26">
        <f t="shared" ref="K241:K283" si="119">+L241+V241+AF241+AP241</f>
        <v>1</v>
      </c>
      <c r="L241" s="27"/>
      <c r="M241" s="28">
        <f>SUM(N241:U241)</f>
        <v>100</v>
      </c>
      <c r="N241" s="29">
        <v>100</v>
      </c>
      <c r="O241" s="29"/>
      <c r="P241" s="29"/>
      <c r="Q241" s="29"/>
      <c r="R241" s="29"/>
      <c r="S241" s="29"/>
      <c r="T241" s="29"/>
      <c r="U241" s="29"/>
      <c r="V241" s="29">
        <v>1</v>
      </c>
      <c r="W241" s="28">
        <f t="shared" ref="W241:W301" si="120">SUM(X241:AE241)</f>
        <v>200</v>
      </c>
      <c r="X241" s="28">
        <v>200</v>
      </c>
      <c r="Y241" s="28"/>
      <c r="Z241" s="28"/>
      <c r="AA241" s="28"/>
      <c r="AB241" s="28"/>
      <c r="AC241" s="28"/>
      <c r="AD241" s="28"/>
      <c r="AE241" s="28"/>
      <c r="AF241" s="28"/>
      <c r="AG241" s="28">
        <f t="shared" si="70"/>
        <v>0</v>
      </c>
      <c r="AH241" s="29"/>
      <c r="AI241" s="29"/>
      <c r="AJ241" s="29"/>
      <c r="AK241" s="29"/>
      <c r="AL241" s="29"/>
      <c r="AM241" s="29"/>
      <c r="AN241" s="29"/>
      <c r="AO241" s="29"/>
      <c r="AP241" s="29"/>
      <c r="AQ241" s="28">
        <f t="shared" si="61"/>
        <v>0</v>
      </c>
      <c r="AR241" s="30"/>
      <c r="AS241" s="30"/>
      <c r="AT241" s="30"/>
      <c r="AU241" s="29"/>
      <c r="AV241" s="29"/>
      <c r="AW241" s="30"/>
      <c r="AX241" s="30"/>
      <c r="AY241" s="29"/>
      <c r="AZ241" s="31" t="s">
        <v>449</v>
      </c>
    </row>
    <row r="242" spans="1:52" s="116" customFormat="1" ht="48" customHeight="1" x14ac:dyDescent="0.25">
      <c r="A242" s="180"/>
      <c r="B242" s="180"/>
      <c r="C242" s="181"/>
      <c r="D242" s="178"/>
      <c r="E242" s="32"/>
      <c r="F242" s="182"/>
      <c r="G242" s="48"/>
      <c r="H242" s="23">
        <f>+J242/$J$260</f>
        <v>0</v>
      </c>
      <c r="I242" s="24" t="s">
        <v>453</v>
      </c>
      <c r="J242" s="25">
        <f>+M242+W242+AG242+AQ242</f>
        <v>0</v>
      </c>
      <c r="K242" s="44">
        <f>+L242+V242+AF242+AP242</f>
        <v>1</v>
      </c>
      <c r="L242" s="27"/>
      <c r="M242" s="28">
        <f>SUM(N242:U242)</f>
        <v>0</v>
      </c>
      <c r="N242" s="29"/>
      <c r="O242" s="29"/>
      <c r="P242" s="29"/>
      <c r="Q242" s="29"/>
      <c r="R242" s="29"/>
      <c r="S242" s="29"/>
      <c r="T242" s="29"/>
      <c r="U242" s="29"/>
      <c r="V242" s="184">
        <v>0.35</v>
      </c>
      <c r="W242" s="28">
        <f t="shared" si="120"/>
        <v>0</v>
      </c>
      <c r="X242" s="28"/>
      <c r="Y242" s="28"/>
      <c r="Z242" s="28"/>
      <c r="AA242" s="28"/>
      <c r="AB242" s="28"/>
      <c r="AC242" s="28"/>
      <c r="AD242" s="28"/>
      <c r="AE242" s="28"/>
      <c r="AF242" s="185">
        <v>0.35</v>
      </c>
      <c r="AG242" s="28">
        <f t="shared" si="70"/>
        <v>0</v>
      </c>
      <c r="AH242" s="29"/>
      <c r="AI242" s="29"/>
      <c r="AJ242" s="29"/>
      <c r="AK242" s="29"/>
      <c r="AL242" s="29"/>
      <c r="AM242" s="29"/>
      <c r="AN242" s="29"/>
      <c r="AO242" s="29"/>
      <c r="AP242" s="184">
        <v>0.3</v>
      </c>
      <c r="AQ242" s="28">
        <f t="shared" si="61"/>
        <v>0</v>
      </c>
      <c r="AR242" s="30"/>
      <c r="AS242" s="30"/>
      <c r="AT242" s="30"/>
      <c r="AU242" s="29"/>
      <c r="AV242" s="29"/>
      <c r="AW242" s="30"/>
      <c r="AX242" s="30"/>
      <c r="AY242" s="29"/>
      <c r="AZ242" s="31" t="s">
        <v>449</v>
      </c>
    </row>
    <row r="243" spans="1:52" s="116" customFormat="1" ht="60" customHeight="1" x14ac:dyDescent="0.25">
      <c r="A243" s="180"/>
      <c r="B243" s="180"/>
      <c r="C243" s="181"/>
      <c r="D243" s="178"/>
      <c r="E243" s="32"/>
      <c r="F243" s="182"/>
      <c r="G243" s="35"/>
      <c r="H243" s="36"/>
      <c r="I243" s="24" t="s">
        <v>454</v>
      </c>
      <c r="J243" s="25"/>
      <c r="K243" s="44"/>
      <c r="L243" s="27"/>
      <c r="M243" s="28"/>
      <c r="N243" s="29"/>
      <c r="O243" s="29"/>
      <c r="P243" s="29"/>
      <c r="Q243" s="29"/>
      <c r="R243" s="29"/>
      <c r="S243" s="29"/>
      <c r="T243" s="29"/>
      <c r="U243" s="29"/>
      <c r="V243" s="184"/>
      <c r="W243" s="28"/>
      <c r="X243" s="28"/>
      <c r="Y243" s="28"/>
      <c r="Z243" s="28"/>
      <c r="AA243" s="28"/>
      <c r="AB243" s="28"/>
      <c r="AC243" s="28"/>
      <c r="AD243" s="28"/>
      <c r="AE243" s="28"/>
      <c r="AF243" s="185"/>
      <c r="AG243" s="28"/>
      <c r="AH243" s="29"/>
      <c r="AI243" s="29"/>
      <c r="AJ243" s="29"/>
      <c r="AK243" s="29"/>
      <c r="AL243" s="29"/>
      <c r="AM243" s="29"/>
      <c r="AN243" s="29"/>
      <c r="AO243" s="29"/>
      <c r="AP243" s="184"/>
      <c r="AQ243" s="28"/>
      <c r="AR243" s="30"/>
      <c r="AS243" s="30"/>
      <c r="AT243" s="30"/>
      <c r="AU243" s="29"/>
      <c r="AV243" s="29"/>
      <c r="AW243" s="30"/>
      <c r="AX243" s="30"/>
      <c r="AY243" s="29"/>
      <c r="AZ243" s="30"/>
    </row>
    <row r="244" spans="1:52" s="116" customFormat="1" ht="39" customHeight="1" x14ac:dyDescent="0.25">
      <c r="A244" s="180"/>
      <c r="B244" s="180"/>
      <c r="C244" s="181"/>
      <c r="D244" s="178"/>
      <c r="E244" s="32"/>
      <c r="F244" s="182"/>
      <c r="G244" s="22" t="s">
        <v>455</v>
      </c>
      <c r="H244" s="47">
        <f>+J244/$J$260</f>
        <v>4.0569597143900364E-3</v>
      </c>
      <c r="I244" s="24" t="s">
        <v>456</v>
      </c>
      <c r="J244" s="25">
        <f t="shared" ref="J244:J249" si="121">+M244+W244+AG244+AQ244</f>
        <v>100</v>
      </c>
      <c r="K244" s="26">
        <f t="shared" ref="K244:K249" si="122">+L244+V244+AF244+AP244</f>
        <v>1</v>
      </c>
      <c r="L244" s="27"/>
      <c r="M244" s="28">
        <f>SUM(N244:U244)</f>
        <v>100</v>
      </c>
      <c r="N244" s="29">
        <v>100</v>
      </c>
      <c r="O244" s="29"/>
      <c r="P244" s="29"/>
      <c r="Q244" s="29"/>
      <c r="R244" s="29"/>
      <c r="S244" s="29"/>
      <c r="T244" s="29"/>
      <c r="U244" s="29"/>
      <c r="V244" s="29">
        <v>1</v>
      </c>
      <c r="W244" s="28">
        <f t="shared" si="120"/>
        <v>0</v>
      </c>
      <c r="X244" s="29"/>
      <c r="Y244" s="29"/>
      <c r="Z244" s="29"/>
      <c r="AA244" s="29"/>
      <c r="AB244" s="29"/>
      <c r="AC244" s="29"/>
      <c r="AD244" s="29"/>
      <c r="AE244" s="29"/>
      <c r="AF244" s="29"/>
      <c r="AG244" s="28">
        <f t="shared" si="70"/>
        <v>0</v>
      </c>
      <c r="AH244" s="29"/>
      <c r="AI244" s="29"/>
      <c r="AJ244" s="29"/>
      <c r="AK244" s="29"/>
      <c r="AL244" s="29"/>
      <c r="AM244" s="29"/>
      <c r="AN244" s="29"/>
      <c r="AO244" s="29"/>
      <c r="AP244" s="29"/>
      <c r="AQ244" s="28">
        <f t="shared" ref="AQ244:AQ312" si="123">SUM(AR244:AY244)</f>
        <v>0</v>
      </c>
      <c r="AR244" s="30"/>
      <c r="AS244" s="30"/>
      <c r="AT244" s="30"/>
      <c r="AU244" s="29"/>
      <c r="AV244" s="29"/>
      <c r="AW244" s="30"/>
      <c r="AX244" s="30"/>
      <c r="AY244" s="29"/>
      <c r="AZ244" s="31" t="s">
        <v>449</v>
      </c>
    </row>
    <row r="245" spans="1:52" s="116" customFormat="1" ht="35.25" customHeight="1" x14ac:dyDescent="0.25">
      <c r="A245" s="180"/>
      <c r="B245" s="180"/>
      <c r="C245" s="181"/>
      <c r="D245" s="178"/>
      <c r="E245" s="32"/>
      <c r="F245" s="182"/>
      <c r="G245" s="48"/>
      <c r="H245" s="23">
        <f>+J245/$J$260</f>
        <v>6.0854395715850542E-3</v>
      </c>
      <c r="I245" s="24" t="s">
        <v>457</v>
      </c>
      <c r="J245" s="25">
        <f t="shared" si="121"/>
        <v>150</v>
      </c>
      <c r="K245" s="26">
        <f t="shared" si="122"/>
        <v>3</v>
      </c>
      <c r="L245" s="27"/>
      <c r="M245" s="28">
        <f>SUM(N245:U245)</f>
        <v>0</v>
      </c>
      <c r="N245" s="29"/>
      <c r="O245" s="29"/>
      <c r="P245" s="29"/>
      <c r="Q245" s="29"/>
      <c r="R245" s="29"/>
      <c r="S245" s="29"/>
      <c r="T245" s="29"/>
      <c r="U245" s="29"/>
      <c r="V245" s="29">
        <v>1</v>
      </c>
      <c r="W245" s="28">
        <f t="shared" si="120"/>
        <v>50</v>
      </c>
      <c r="X245" s="29">
        <v>50</v>
      </c>
      <c r="Y245" s="29"/>
      <c r="Z245" s="29"/>
      <c r="AA245" s="29"/>
      <c r="AB245" s="29"/>
      <c r="AC245" s="29"/>
      <c r="AD245" s="29"/>
      <c r="AE245" s="29"/>
      <c r="AF245" s="29">
        <v>1</v>
      </c>
      <c r="AG245" s="28">
        <f t="shared" si="70"/>
        <v>50</v>
      </c>
      <c r="AH245" s="29">
        <v>50</v>
      </c>
      <c r="AI245" s="29"/>
      <c r="AJ245" s="29"/>
      <c r="AK245" s="29"/>
      <c r="AL245" s="29"/>
      <c r="AM245" s="29"/>
      <c r="AN245" s="29"/>
      <c r="AO245" s="29"/>
      <c r="AP245" s="29">
        <v>1</v>
      </c>
      <c r="AQ245" s="28">
        <f t="shared" si="123"/>
        <v>50</v>
      </c>
      <c r="AR245" s="30">
        <v>50</v>
      </c>
      <c r="AS245" s="30"/>
      <c r="AT245" s="30"/>
      <c r="AU245" s="29"/>
      <c r="AV245" s="29"/>
      <c r="AW245" s="30"/>
      <c r="AX245" s="30"/>
      <c r="AY245" s="29"/>
      <c r="AZ245" s="31" t="s">
        <v>449</v>
      </c>
    </row>
    <row r="246" spans="1:52" s="116" customFormat="1" ht="54" customHeight="1" x14ac:dyDescent="0.25">
      <c r="A246" s="180"/>
      <c r="B246" s="180"/>
      <c r="C246" s="181"/>
      <c r="D246" s="178"/>
      <c r="E246" s="32"/>
      <c r="F246" s="182"/>
      <c r="G246" s="35"/>
      <c r="H246" s="36"/>
      <c r="I246" s="24" t="s">
        <v>458</v>
      </c>
      <c r="J246" s="25"/>
      <c r="K246" s="26"/>
      <c r="L246" s="27"/>
      <c r="M246" s="28"/>
      <c r="N246" s="29"/>
      <c r="O246" s="29"/>
      <c r="P246" s="29"/>
      <c r="Q246" s="29"/>
      <c r="R246" s="29"/>
      <c r="S246" s="29"/>
      <c r="T246" s="29"/>
      <c r="U246" s="29"/>
      <c r="V246" s="29"/>
      <c r="W246" s="28"/>
      <c r="X246" s="29"/>
      <c r="Y246" s="29"/>
      <c r="Z246" s="29"/>
      <c r="AA246" s="29"/>
      <c r="AB246" s="29"/>
      <c r="AC246" s="29"/>
      <c r="AD246" s="29"/>
      <c r="AE246" s="29"/>
      <c r="AF246" s="29"/>
      <c r="AG246" s="28"/>
      <c r="AH246" s="29"/>
      <c r="AI246" s="29"/>
      <c r="AJ246" s="29"/>
      <c r="AK246" s="29"/>
      <c r="AL246" s="29"/>
      <c r="AM246" s="29"/>
      <c r="AN246" s="29"/>
      <c r="AO246" s="29"/>
      <c r="AP246" s="29"/>
      <c r="AQ246" s="28"/>
      <c r="AR246" s="30"/>
      <c r="AS246" s="30"/>
      <c r="AT246" s="30"/>
      <c r="AU246" s="29"/>
      <c r="AV246" s="29"/>
      <c r="AW246" s="30"/>
      <c r="AX246" s="30"/>
      <c r="AY246" s="29"/>
      <c r="AZ246" s="30"/>
    </row>
    <row r="247" spans="1:52" s="116" customFormat="1" ht="44.25" customHeight="1" x14ac:dyDescent="0.25">
      <c r="A247" s="180"/>
      <c r="B247" s="180"/>
      <c r="C247" s="181"/>
      <c r="D247" s="178"/>
      <c r="E247" s="32"/>
      <c r="F247" s="182"/>
      <c r="G247" s="22" t="s">
        <v>459</v>
      </c>
      <c r="H247" s="23">
        <f>+J247/$J$260</f>
        <v>2.4341758286340217E-2</v>
      </c>
      <c r="I247" s="24" t="s">
        <v>460</v>
      </c>
      <c r="J247" s="25">
        <f t="shared" si="121"/>
        <v>600</v>
      </c>
      <c r="K247" s="26">
        <f t="shared" si="122"/>
        <v>4</v>
      </c>
      <c r="L247" s="27"/>
      <c r="M247" s="28">
        <f>SUM(N247:U247)</f>
        <v>0</v>
      </c>
      <c r="N247" s="29"/>
      <c r="O247" s="29"/>
      <c r="P247" s="29"/>
      <c r="Q247" s="29"/>
      <c r="R247" s="29"/>
      <c r="S247" s="29"/>
      <c r="T247" s="29"/>
      <c r="U247" s="29"/>
      <c r="V247" s="29">
        <v>2</v>
      </c>
      <c r="W247" s="28">
        <f t="shared" si="120"/>
        <v>300</v>
      </c>
      <c r="X247" s="29">
        <v>300</v>
      </c>
      <c r="Y247" s="29"/>
      <c r="Z247" s="29"/>
      <c r="AA247" s="29"/>
      <c r="AB247" s="29"/>
      <c r="AC247" s="29"/>
      <c r="AD247" s="29"/>
      <c r="AE247" s="29"/>
      <c r="AF247" s="29">
        <v>2</v>
      </c>
      <c r="AG247" s="28">
        <f t="shared" si="70"/>
        <v>300</v>
      </c>
      <c r="AH247" s="29">
        <v>300</v>
      </c>
      <c r="AI247" s="29"/>
      <c r="AJ247" s="29"/>
      <c r="AK247" s="29"/>
      <c r="AL247" s="29"/>
      <c r="AM247" s="29"/>
      <c r="AN247" s="29"/>
      <c r="AO247" s="29"/>
      <c r="AP247" s="29"/>
      <c r="AQ247" s="28">
        <f t="shared" si="123"/>
        <v>0</v>
      </c>
      <c r="AR247" s="30"/>
      <c r="AS247" s="30"/>
      <c r="AT247" s="30"/>
      <c r="AU247" s="29"/>
      <c r="AV247" s="29"/>
      <c r="AW247" s="30"/>
      <c r="AX247" s="30"/>
      <c r="AY247" s="29"/>
      <c r="AZ247" s="31" t="s">
        <v>444</v>
      </c>
    </row>
    <row r="248" spans="1:52" s="116" customFormat="1" ht="36" x14ac:dyDescent="0.25">
      <c r="A248" s="180"/>
      <c r="B248" s="180"/>
      <c r="C248" s="181"/>
      <c r="D248" s="178"/>
      <c r="E248" s="32"/>
      <c r="F248" s="182"/>
      <c r="G248" s="35"/>
      <c r="H248" s="36"/>
      <c r="I248" s="24" t="s">
        <v>461</v>
      </c>
      <c r="J248" s="25"/>
      <c r="K248" s="26"/>
      <c r="L248" s="27"/>
      <c r="M248" s="28"/>
      <c r="N248" s="29"/>
      <c r="O248" s="29"/>
      <c r="P248" s="29"/>
      <c r="Q248" s="29"/>
      <c r="R248" s="29"/>
      <c r="S248" s="29"/>
      <c r="T248" s="29"/>
      <c r="U248" s="29"/>
      <c r="V248" s="29"/>
      <c r="W248" s="28"/>
      <c r="X248" s="29"/>
      <c r="Y248" s="29"/>
      <c r="Z248" s="29"/>
      <c r="AA248" s="29"/>
      <c r="AB248" s="29"/>
      <c r="AC248" s="29"/>
      <c r="AD248" s="29"/>
      <c r="AE248" s="29"/>
      <c r="AF248" s="29"/>
      <c r="AG248" s="28"/>
      <c r="AH248" s="29"/>
      <c r="AI248" s="29"/>
      <c r="AJ248" s="29"/>
      <c r="AK248" s="29"/>
      <c r="AL248" s="29"/>
      <c r="AM248" s="29"/>
      <c r="AN248" s="29"/>
      <c r="AO248" s="29"/>
      <c r="AP248" s="29"/>
      <c r="AQ248" s="28"/>
      <c r="AR248" s="30"/>
      <c r="AS248" s="30"/>
      <c r="AT248" s="30"/>
      <c r="AU248" s="29"/>
      <c r="AV248" s="29"/>
      <c r="AW248" s="30"/>
      <c r="AX248" s="30"/>
      <c r="AY248" s="29"/>
      <c r="AZ248" s="30"/>
    </row>
    <row r="249" spans="1:52" s="116" customFormat="1" ht="25.5" customHeight="1" x14ac:dyDescent="0.25">
      <c r="A249" s="180"/>
      <c r="B249" s="180"/>
      <c r="C249" s="181"/>
      <c r="D249" s="178"/>
      <c r="E249" s="32"/>
      <c r="F249" s="182"/>
      <c r="G249" s="22" t="s">
        <v>462</v>
      </c>
      <c r="H249" s="23">
        <f>+J249/$J$260</f>
        <v>0.14605054971804129</v>
      </c>
      <c r="I249" s="24" t="s">
        <v>463</v>
      </c>
      <c r="J249" s="25">
        <f t="shared" si="121"/>
        <v>3600</v>
      </c>
      <c r="K249" s="26">
        <f t="shared" si="122"/>
        <v>6500</v>
      </c>
      <c r="L249" s="27">
        <v>500</v>
      </c>
      <c r="M249" s="28">
        <f>SUM(N249:U249)</f>
        <v>0</v>
      </c>
      <c r="N249" s="29"/>
      <c r="O249" s="29"/>
      <c r="P249" s="29"/>
      <c r="Q249" s="29"/>
      <c r="R249" s="29"/>
      <c r="S249" s="29"/>
      <c r="T249" s="29"/>
      <c r="U249" s="29"/>
      <c r="V249" s="29">
        <v>6000</v>
      </c>
      <c r="W249" s="28">
        <f t="shared" si="120"/>
        <v>3600</v>
      </c>
      <c r="X249" s="29"/>
      <c r="Y249" s="29"/>
      <c r="Z249" s="29"/>
      <c r="AA249" s="29"/>
      <c r="AB249" s="29"/>
      <c r="AC249" s="29">
        <v>3600</v>
      </c>
      <c r="AD249" s="29"/>
      <c r="AE249" s="29"/>
      <c r="AF249" s="29"/>
      <c r="AG249" s="28">
        <f t="shared" si="70"/>
        <v>0</v>
      </c>
      <c r="AH249" s="29"/>
      <c r="AI249" s="29"/>
      <c r="AJ249" s="29"/>
      <c r="AK249" s="29"/>
      <c r="AL249" s="29"/>
      <c r="AM249" s="29"/>
      <c r="AN249" s="29"/>
      <c r="AO249" s="29"/>
      <c r="AP249" s="29"/>
      <c r="AQ249" s="28">
        <f t="shared" si="123"/>
        <v>0</v>
      </c>
      <c r="AR249" s="30"/>
      <c r="AS249" s="30"/>
      <c r="AT249" s="30"/>
      <c r="AU249" s="29"/>
      <c r="AV249" s="29"/>
      <c r="AW249" s="30"/>
      <c r="AX249" s="30"/>
      <c r="AY249" s="29"/>
      <c r="AZ249" s="31" t="s">
        <v>444</v>
      </c>
    </row>
    <row r="250" spans="1:52" s="116" customFormat="1" ht="36" x14ac:dyDescent="0.25">
      <c r="A250" s="180"/>
      <c r="B250" s="180"/>
      <c r="C250" s="181"/>
      <c r="D250" s="178"/>
      <c r="E250" s="32"/>
      <c r="F250" s="182"/>
      <c r="G250" s="35"/>
      <c r="H250" s="36"/>
      <c r="I250" s="24" t="s">
        <v>464</v>
      </c>
      <c r="J250" s="25"/>
      <c r="K250" s="26"/>
      <c r="L250" s="27"/>
      <c r="M250" s="28"/>
      <c r="N250" s="29"/>
      <c r="O250" s="29"/>
      <c r="P250" s="29"/>
      <c r="Q250" s="29"/>
      <c r="R250" s="29"/>
      <c r="S250" s="29"/>
      <c r="T250" s="29"/>
      <c r="U250" s="29"/>
      <c r="V250" s="29"/>
      <c r="W250" s="28"/>
      <c r="X250" s="29"/>
      <c r="Y250" s="29"/>
      <c r="Z250" s="29"/>
      <c r="AA250" s="29"/>
      <c r="AB250" s="29"/>
      <c r="AC250" s="29"/>
      <c r="AD250" s="29"/>
      <c r="AE250" s="29"/>
      <c r="AF250" s="29"/>
      <c r="AG250" s="28"/>
      <c r="AH250" s="29"/>
      <c r="AI250" s="29"/>
      <c r="AJ250" s="29"/>
      <c r="AK250" s="29"/>
      <c r="AL250" s="29"/>
      <c r="AM250" s="29"/>
      <c r="AN250" s="29"/>
      <c r="AO250" s="29"/>
      <c r="AP250" s="29"/>
      <c r="AQ250" s="28"/>
      <c r="AR250" s="30"/>
      <c r="AS250" s="30"/>
      <c r="AT250" s="30"/>
      <c r="AU250" s="29"/>
      <c r="AV250" s="29"/>
      <c r="AW250" s="30"/>
      <c r="AX250" s="30"/>
      <c r="AY250" s="29"/>
      <c r="AZ250" s="30"/>
    </row>
    <row r="251" spans="1:52" s="116" customFormat="1" ht="53.25" customHeight="1" x14ac:dyDescent="0.25">
      <c r="A251" s="180"/>
      <c r="B251" s="180"/>
      <c r="C251" s="181"/>
      <c r="D251" s="178"/>
      <c r="E251" s="32"/>
      <c r="F251" s="182"/>
      <c r="G251" s="22" t="s">
        <v>465</v>
      </c>
      <c r="H251" s="23">
        <f>+J251/$J$260</f>
        <v>6.0854395715850544E-2</v>
      </c>
      <c r="I251" s="24" t="s">
        <v>466</v>
      </c>
      <c r="J251" s="25">
        <f t="shared" si="118"/>
        <v>1500</v>
      </c>
      <c r="K251" s="26">
        <f t="shared" si="119"/>
        <v>15</v>
      </c>
      <c r="L251" s="27">
        <v>3</v>
      </c>
      <c r="M251" s="28">
        <f t="shared" ref="M251:M329" si="124">SUM(N251:U251)</f>
        <v>300</v>
      </c>
      <c r="N251" s="29">
        <v>300</v>
      </c>
      <c r="O251" s="29"/>
      <c r="P251" s="29"/>
      <c r="Q251" s="29"/>
      <c r="R251" s="29"/>
      <c r="S251" s="29"/>
      <c r="T251" s="29"/>
      <c r="U251" s="29"/>
      <c r="V251" s="29">
        <v>8</v>
      </c>
      <c r="W251" s="28">
        <f t="shared" si="120"/>
        <v>800</v>
      </c>
      <c r="X251" s="29">
        <v>800</v>
      </c>
      <c r="Y251" s="29"/>
      <c r="Z251" s="29"/>
      <c r="AA251" s="29"/>
      <c r="AB251" s="29"/>
      <c r="AC251" s="29"/>
      <c r="AD251" s="29"/>
      <c r="AE251" s="29"/>
      <c r="AF251" s="29">
        <v>4</v>
      </c>
      <c r="AG251" s="28">
        <f t="shared" si="70"/>
        <v>400</v>
      </c>
      <c r="AH251" s="29">
        <v>400</v>
      </c>
      <c r="AI251" s="29"/>
      <c r="AJ251" s="29"/>
      <c r="AK251" s="29"/>
      <c r="AL251" s="29"/>
      <c r="AM251" s="29"/>
      <c r="AN251" s="29"/>
      <c r="AO251" s="29"/>
      <c r="AP251" s="29"/>
      <c r="AQ251" s="28">
        <f t="shared" si="123"/>
        <v>0</v>
      </c>
      <c r="AR251" s="30"/>
      <c r="AS251" s="30"/>
      <c r="AT251" s="30"/>
      <c r="AU251" s="29"/>
      <c r="AV251" s="29"/>
      <c r="AW251" s="30"/>
      <c r="AX251" s="30"/>
      <c r="AY251" s="29"/>
      <c r="AZ251" s="31" t="s">
        <v>467</v>
      </c>
    </row>
    <row r="252" spans="1:52" s="116" customFormat="1" ht="46.5" customHeight="1" x14ac:dyDescent="0.25">
      <c r="A252" s="180"/>
      <c r="B252" s="180"/>
      <c r="C252" s="181"/>
      <c r="D252" s="178"/>
      <c r="E252" s="32"/>
      <c r="F252" s="182"/>
      <c r="G252" s="35"/>
      <c r="H252" s="36"/>
      <c r="I252" s="24" t="s">
        <v>468</v>
      </c>
      <c r="J252" s="25"/>
      <c r="K252" s="26"/>
      <c r="L252" s="27"/>
      <c r="M252" s="28"/>
      <c r="N252" s="29"/>
      <c r="O252" s="29"/>
      <c r="P252" s="29"/>
      <c r="Q252" s="29"/>
      <c r="R252" s="29"/>
      <c r="S252" s="29"/>
      <c r="T252" s="29"/>
      <c r="U252" s="29"/>
      <c r="V252" s="29"/>
      <c r="W252" s="28"/>
      <c r="X252" s="29"/>
      <c r="Y252" s="29"/>
      <c r="Z252" s="29"/>
      <c r="AA252" s="29"/>
      <c r="AB252" s="29"/>
      <c r="AC252" s="29"/>
      <c r="AD252" s="29"/>
      <c r="AE252" s="29"/>
      <c r="AF252" s="29"/>
      <c r="AG252" s="28"/>
      <c r="AH252" s="29"/>
      <c r="AI252" s="29"/>
      <c r="AJ252" s="29"/>
      <c r="AK252" s="29"/>
      <c r="AL252" s="29"/>
      <c r="AM252" s="29"/>
      <c r="AN252" s="29"/>
      <c r="AO252" s="29"/>
      <c r="AP252" s="29"/>
      <c r="AQ252" s="28"/>
      <c r="AR252" s="30"/>
      <c r="AS252" s="30"/>
      <c r="AT252" s="30"/>
      <c r="AU252" s="29"/>
      <c r="AV252" s="29"/>
      <c r="AW252" s="30"/>
      <c r="AX252" s="30"/>
      <c r="AY252" s="29"/>
      <c r="AZ252" s="30"/>
    </row>
    <row r="253" spans="1:52" s="116" customFormat="1" ht="44.25" customHeight="1" x14ac:dyDescent="0.25">
      <c r="A253" s="180"/>
      <c r="B253" s="180"/>
      <c r="C253" s="181"/>
      <c r="D253" s="178"/>
      <c r="E253" s="32"/>
      <c r="F253" s="182"/>
      <c r="G253" s="22" t="s">
        <v>469</v>
      </c>
      <c r="H253" s="23">
        <f>+J253/$J$260</f>
        <v>0.18256318714755163</v>
      </c>
      <c r="I253" s="24" t="s">
        <v>470</v>
      </c>
      <c r="J253" s="25">
        <f t="shared" si="118"/>
        <v>4500</v>
      </c>
      <c r="K253" s="26">
        <f t="shared" si="119"/>
        <v>1000</v>
      </c>
      <c r="L253" s="27"/>
      <c r="M253" s="28">
        <f t="shared" si="124"/>
        <v>0</v>
      </c>
      <c r="N253" s="29"/>
      <c r="O253" s="29"/>
      <c r="P253" s="29"/>
      <c r="Q253" s="29"/>
      <c r="R253" s="29"/>
      <c r="S253" s="29"/>
      <c r="T253" s="29"/>
      <c r="U253" s="29"/>
      <c r="V253" s="29">
        <v>1000</v>
      </c>
      <c r="W253" s="28">
        <f t="shared" si="120"/>
        <v>4500</v>
      </c>
      <c r="X253" s="29"/>
      <c r="Y253" s="29"/>
      <c r="Z253" s="29"/>
      <c r="AA253" s="29"/>
      <c r="AB253" s="29"/>
      <c r="AC253" s="29">
        <v>4500</v>
      </c>
      <c r="AD253" s="29"/>
      <c r="AE253" s="29"/>
      <c r="AF253" s="29"/>
      <c r="AG253" s="28">
        <f t="shared" si="70"/>
        <v>0</v>
      </c>
      <c r="AH253" s="29"/>
      <c r="AI253" s="29"/>
      <c r="AJ253" s="29"/>
      <c r="AK253" s="29"/>
      <c r="AL253" s="29"/>
      <c r="AM253" s="29"/>
      <c r="AN253" s="29"/>
      <c r="AO253" s="29"/>
      <c r="AP253" s="29"/>
      <c r="AQ253" s="28">
        <f t="shared" si="123"/>
        <v>0</v>
      </c>
      <c r="AR253" s="30"/>
      <c r="AS253" s="30"/>
      <c r="AT253" s="30"/>
      <c r="AU253" s="29"/>
      <c r="AV253" s="29"/>
      <c r="AW253" s="30"/>
      <c r="AX253" s="30"/>
      <c r="AY253" s="29"/>
      <c r="AZ253" s="31" t="s">
        <v>444</v>
      </c>
    </row>
    <row r="254" spans="1:52" s="116" customFormat="1" ht="36" x14ac:dyDescent="0.25">
      <c r="A254" s="180"/>
      <c r="B254" s="180"/>
      <c r="C254" s="181"/>
      <c r="D254" s="178"/>
      <c r="E254" s="32"/>
      <c r="F254" s="182"/>
      <c r="G254" s="35"/>
      <c r="H254" s="36"/>
      <c r="I254" s="24" t="s">
        <v>471</v>
      </c>
      <c r="J254" s="25"/>
      <c r="K254" s="26"/>
      <c r="L254" s="27"/>
      <c r="M254" s="28"/>
      <c r="N254" s="29"/>
      <c r="O254" s="29"/>
      <c r="P254" s="29"/>
      <c r="Q254" s="29"/>
      <c r="R254" s="29"/>
      <c r="S254" s="29"/>
      <c r="T254" s="29"/>
      <c r="U254" s="29"/>
      <c r="V254" s="29"/>
      <c r="W254" s="28"/>
      <c r="X254" s="29"/>
      <c r="Y254" s="29"/>
      <c r="Z254" s="29"/>
      <c r="AA254" s="29"/>
      <c r="AB254" s="29"/>
      <c r="AC254" s="29"/>
      <c r="AD254" s="29"/>
      <c r="AE254" s="29"/>
      <c r="AF254" s="29"/>
      <c r="AG254" s="28"/>
      <c r="AH254" s="29"/>
      <c r="AI254" s="29"/>
      <c r="AJ254" s="29"/>
      <c r="AK254" s="29"/>
      <c r="AL254" s="29"/>
      <c r="AM254" s="29"/>
      <c r="AN254" s="29"/>
      <c r="AO254" s="29"/>
      <c r="AP254" s="29"/>
      <c r="AQ254" s="28"/>
      <c r="AR254" s="30"/>
      <c r="AS254" s="30"/>
      <c r="AT254" s="30"/>
      <c r="AU254" s="29"/>
      <c r="AV254" s="29"/>
      <c r="AW254" s="30"/>
      <c r="AX254" s="30"/>
      <c r="AY254" s="29"/>
      <c r="AZ254" s="30"/>
    </row>
    <row r="255" spans="1:52" s="116" customFormat="1" ht="51" customHeight="1" x14ac:dyDescent="0.25">
      <c r="A255" s="180"/>
      <c r="B255" s="180"/>
      <c r="C255" s="181"/>
      <c r="D255" s="178"/>
      <c r="E255" s="32"/>
      <c r="F255" s="182"/>
      <c r="G255" s="22" t="s">
        <v>472</v>
      </c>
      <c r="H255" s="23">
        <f>+J255/$J$260</f>
        <v>4.8642946975536533E-2</v>
      </c>
      <c r="I255" s="24" t="s">
        <v>473</v>
      </c>
      <c r="J255" s="25">
        <f t="shared" si="118"/>
        <v>1199</v>
      </c>
      <c r="K255" s="26">
        <f t="shared" si="119"/>
        <v>12</v>
      </c>
      <c r="L255" s="27">
        <v>1</v>
      </c>
      <c r="M255" s="28">
        <f t="shared" si="124"/>
        <v>99</v>
      </c>
      <c r="N255" s="29">
        <v>99</v>
      </c>
      <c r="O255" s="29"/>
      <c r="P255" s="29"/>
      <c r="Q255" s="29"/>
      <c r="R255" s="29"/>
      <c r="S255" s="29"/>
      <c r="T255" s="29"/>
      <c r="U255" s="29"/>
      <c r="V255" s="29">
        <v>4</v>
      </c>
      <c r="W255" s="28">
        <f t="shared" si="120"/>
        <v>400</v>
      </c>
      <c r="X255" s="29">
        <v>400</v>
      </c>
      <c r="Y255" s="29"/>
      <c r="Z255" s="29"/>
      <c r="AA255" s="29"/>
      <c r="AB255" s="29"/>
      <c r="AC255" s="29"/>
      <c r="AD255" s="29"/>
      <c r="AE255" s="29"/>
      <c r="AF255" s="29">
        <v>4</v>
      </c>
      <c r="AG255" s="28">
        <f t="shared" si="70"/>
        <v>400</v>
      </c>
      <c r="AH255" s="29">
        <v>400</v>
      </c>
      <c r="AI255" s="29"/>
      <c r="AJ255" s="29"/>
      <c r="AK255" s="29"/>
      <c r="AL255" s="29"/>
      <c r="AM255" s="29"/>
      <c r="AN255" s="29"/>
      <c r="AO255" s="29"/>
      <c r="AP255" s="29">
        <v>3</v>
      </c>
      <c r="AQ255" s="28">
        <f t="shared" si="123"/>
        <v>300</v>
      </c>
      <c r="AR255" s="30">
        <v>300</v>
      </c>
      <c r="AS255" s="30"/>
      <c r="AT255" s="30"/>
      <c r="AU255" s="29"/>
      <c r="AV255" s="29"/>
      <c r="AW255" s="30"/>
      <c r="AX255" s="30"/>
      <c r="AY255" s="29"/>
      <c r="AZ255" s="31" t="s">
        <v>444</v>
      </c>
    </row>
    <row r="256" spans="1:52" s="116" customFormat="1" ht="51.75" customHeight="1" x14ac:dyDescent="0.25">
      <c r="A256" s="180"/>
      <c r="B256" s="180"/>
      <c r="C256" s="181"/>
      <c r="D256" s="178"/>
      <c r="E256" s="32"/>
      <c r="F256" s="182"/>
      <c r="G256" s="35"/>
      <c r="H256" s="36"/>
      <c r="I256" s="24" t="s">
        <v>474</v>
      </c>
      <c r="J256" s="25"/>
      <c r="K256" s="26"/>
      <c r="L256" s="27"/>
      <c r="M256" s="28"/>
      <c r="N256" s="29"/>
      <c r="O256" s="29"/>
      <c r="P256" s="29"/>
      <c r="Q256" s="29"/>
      <c r="R256" s="29"/>
      <c r="S256" s="29"/>
      <c r="T256" s="29"/>
      <c r="U256" s="29"/>
      <c r="V256" s="29"/>
      <c r="W256" s="28"/>
      <c r="X256" s="29"/>
      <c r="Y256" s="29"/>
      <c r="Z256" s="29"/>
      <c r="AA256" s="29"/>
      <c r="AB256" s="29"/>
      <c r="AC256" s="29"/>
      <c r="AD256" s="29"/>
      <c r="AE256" s="29"/>
      <c r="AF256" s="29"/>
      <c r="AG256" s="28"/>
      <c r="AH256" s="29"/>
      <c r="AI256" s="29"/>
      <c r="AJ256" s="29"/>
      <c r="AK256" s="29"/>
      <c r="AL256" s="29"/>
      <c r="AM256" s="29"/>
      <c r="AN256" s="29"/>
      <c r="AO256" s="29"/>
      <c r="AP256" s="29"/>
      <c r="AQ256" s="28"/>
      <c r="AR256" s="30"/>
      <c r="AS256" s="30"/>
      <c r="AT256" s="30"/>
      <c r="AU256" s="29"/>
      <c r="AV256" s="29"/>
      <c r="AW256" s="30"/>
      <c r="AX256" s="30"/>
      <c r="AY256" s="29"/>
      <c r="AZ256" s="30"/>
    </row>
    <row r="257" spans="1:52" s="116" customFormat="1" ht="56.25" customHeight="1" x14ac:dyDescent="0.25">
      <c r="A257" s="180"/>
      <c r="B257" s="180"/>
      <c r="C257" s="181"/>
      <c r="D257" s="178"/>
      <c r="E257" s="32"/>
      <c r="F257" s="182"/>
      <c r="G257" s="24" t="s">
        <v>475</v>
      </c>
      <c r="H257" s="47">
        <f>+J257/$J$260</f>
        <v>0.35701245486632316</v>
      </c>
      <c r="I257" s="24" t="s">
        <v>476</v>
      </c>
      <c r="J257" s="25">
        <f t="shared" si="118"/>
        <v>8800</v>
      </c>
      <c r="K257" s="26">
        <f t="shared" si="119"/>
        <v>4</v>
      </c>
      <c r="L257" s="27">
        <v>1</v>
      </c>
      <c r="M257" s="28">
        <f t="shared" si="124"/>
        <v>2200</v>
      </c>
      <c r="N257" s="29">
        <v>2200</v>
      </c>
      <c r="O257" s="29"/>
      <c r="P257" s="29"/>
      <c r="Q257" s="29"/>
      <c r="R257" s="29"/>
      <c r="S257" s="29"/>
      <c r="T257" s="29"/>
      <c r="U257" s="29"/>
      <c r="V257" s="29">
        <v>1</v>
      </c>
      <c r="W257" s="28">
        <f t="shared" si="120"/>
        <v>2200</v>
      </c>
      <c r="X257" s="29">
        <v>2200</v>
      </c>
      <c r="Y257" s="29"/>
      <c r="Z257" s="29"/>
      <c r="AA257" s="29"/>
      <c r="AB257" s="29"/>
      <c r="AC257" s="29"/>
      <c r="AD257" s="29"/>
      <c r="AE257" s="29"/>
      <c r="AF257" s="29">
        <v>1</v>
      </c>
      <c r="AG257" s="28">
        <f t="shared" si="70"/>
        <v>2200</v>
      </c>
      <c r="AH257" s="29">
        <v>2200</v>
      </c>
      <c r="AI257" s="29"/>
      <c r="AJ257" s="29"/>
      <c r="AK257" s="29"/>
      <c r="AL257" s="29"/>
      <c r="AM257" s="29"/>
      <c r="AN257" s="29"/>
      <c r="AO257" s="29"/>
      <c r="AP257" s="29">
        <v>1</v>
      </c>
      <c r="AQ257" s="28">
        <f t="shared" si="123"/>
        <v>2200</v>
      </c>
      <c r="AR257" s="30">
        <v>2200</v>
      </c>
      <c r="AS257" s="30"/>
      <c r="AT257" s="30"/>
      <c r="AU257" s="29"/>
      <c r="AV257" s="29"/>
      <c r="AW257" s="30"/>
      <c r="AX257" s="30"/>
      <c r="AY257" s="29"/>
      <c r="AZ257" s="31" t="s">
        <v>477</v>
      </c>
    </row>
    <row r="258" spans="1:52" s="116" customFormat="1" ht="52.5" customHeight="1" x14ac:dyDescent="0.25">
      <c r="A258" s="180"/>
      <c r="B258" s="180"/>
      <c r="C258" s="181"/>
      <c r="D258" s="178"/>
      <c r="E258" s="32"/>
      <c r="F258" s="182"/>
      <c r="G258" s="24" t="s">
        <v>478</v>
      </c>
      <c r="H258" s="47">
        <f>+J258/$J$260</f>
        <v>3.2455677715120292E-2</v>
      </c>
      <c r="I258" s="24" t="s">
        <v>479</v>
      </c>
      <c r="J258" s="25">
        <f t="shared" si="118"/>
        <v>800</v>
      </c>
      <c r="K258" s="26">
        <f t="shared" si="119"/>
        <v>4</v>
      </c>
      <c r="L258" s="27"/>
      <c r="M258" s="28">
        <f t="shared" si="124"/>
        <v>0</v>
      </c>
      <c r="N258" s="29"/>
      <c r="O258" s="29"/>
      <c r="P258" s="29"/>
      <c r="Q258" s="29"/>
      <c r="R258" s="29"/>
      <c r="S258" s="29"/>
      <c r="T258" s="29"/>
      <c r="U258" s="29"/>
      <c r="V258" s="29">
        <v>2</v>
      </c>
      <c r="W258" s="28">
        <f t="shared" si="120"/>
        <v>400</v>
      </c>
      <c r="X258" s="29">
        <v>400</v>
      </c>
      <c r="Y258" s="29"/>
      <c r="Z258" s="29"/>
      <c r="AA258" s="29"/>
      <c r="AB258" s="29"/>
      <c r="AC258" s="29"/>
      <c r="AD258" s="29"/>
      <c r="AE258" s="29"/>
      <c r="AF258" s="29">
        <v>2</v>
      </c>
      <c r="AG258" s="28">
        <f t="shared" si="70"/>
        <v>400</v>
      </c>
      <c r="AH258" s="29">
        <v>400</v>
      </c>
      <c r="AI258" s="29"/>
      <c r="AJ258" s="29"/>
      <c r="AK258" s="29"/>
      <c r="AL258" s="29"/>
      <c r="AM258" s="29"/>
      <c r="AN258" s="29"/>
      <c r="AO258" s="29"/>
      <c r="AP258" s="29"/>
      <c r="AQ258" s="28">
        <f t="shared" si="123"/>
        <v>0</v>
      </c>
      <c r="AR258" s="30"/>
      <c r="AS258" s="30"/>
      <c r="AT258" s="30"/>
      <c r="AU258" s="29"/>
      <c r="AV258" s="29"/>
      <c r="AW258" s="30"/>
      <c r="AX258" s="30"/>
      <c r="AY258" s="29"/>
      <c r="AZ258" s="31" t="s">
        <v>477</v>
      </c>
    </row>
    <row r="259" spans="1:52" s="116" customFormat="1" ht="25.5" x14ac:dyDescent="0.25">
      <c r="A259" s="180"/>
      <c r="B259" s="180"/>
      <c r="C259" s="181"/>
      <c r="D259" s="178"/>
      <c r="E259" s="39"/>
      <c r="F259" s="186"/>
      <c r="G259" s="24" t="s">
        <v>480</v>
      </c>
      <c r="H259" s="47">
        <f>+J259/$J$260</f>
        <v>4.0569597143900363E-2</v>
      </c>
      <c r="I259" s="24" t="s">
        <v>481</v>
      </c>
      <c r="J259" s="25">
        <f t="shared" si="118"/>
        <v>1000</v>
      </c>
      <c r="K259" s="26">
        <f t="shared" si="119"/>
        <v>1</v>
      </c>
      <c r="L259" s="27"/>
      <c r="M259" s="28">
        <f t="shared" si="124"/>
        <v>0</v>
      </c>
      <c r="N259" s="29"/>
      <c r="O259" s="29"/>
      <c r="P259" s="29"/>
      <c r="Q259" s="29"/>
      <c r="R259" s="29"/>
      <c r="S259" s="29"/>
      <c r="T259" s="29"/>
      <c r="U259" s="29"/>
      <c r="V259" s="29">
        <v>1</v>
      </c>
      <c r="W259" s="28">
        <f t="shared" si="120"/>
        <v>1000</v>
      </c>
      <c r="X259" s="29">
        <v>1000</v>
      </c>
      <c r="Y259" s="29"/>
      <c r="Z259" s="29"/>
      <c r="AA259" s="29"/>
      <c r="AB259" s="29"/>
      <c r="AC259" s="29"/>
      <c r="AD259" s="29"/>
      <c r="AE259" s="29"/>
      <c r="AF259" s="29"/>
      <c r="AG259" s="28">
        <f t="shared" ref="AG259:AG338" si="125">SUM(AH259:AO259)</f>
        <v>0</v>
      </c>
      <c r="AH259" s="29"/>
      <c r="AI259" s="29"/>
      <c r="AJ259" s="29"/>
      <c r="AK259" s="29"/>
      <c r="AL259" s="29"/>
      <c r="AM259" s="29"/>
      <c r="AN259" s="29"/>
      <c r="AO259" s="29"/>
      <c r="AP259" s="29"/>
      <c r="AQ259" s="28">
        <f t="shared" si="123"/>
        <v>0</v>
      </c>
      <c r="AR259" s="30"/>
      <c r="AS259" s="30"/>
      <c r="AT259" s="30"/>
      <c r="AU259" s="29"/>
      <c r="AV259" s="29"/>
      <c r="AW259" s="30"/>
      <c r="AX259" s="30"/>
      <c r="AY259" s="29"/>
      <c r="AZ259" s="31" t="s">
        <v>477</v>
      </c>
    </row>
    <row r="260" spans="1:52" s="116" customFormat="1" ht="25.5" x14ac:dyDescent="0.25">
      <c r="A260" s="180"/>
      <c r="B260" s="180"/>
      <c r="C260" s="181"/>
      <c r="D260" s="178"/>
      <c r="E260" s="41" t="s">
        <v>43</v>
      </c>
      <c r="F260" s="59"/>
      <c r="G260" s="51"/>
      <c r="H260" s="44">
        <f>SUM(H236:H259)</f>
        <v>1</v>
      </c>
      <c r="I260" s="24"/>
      <c r="J260" s="25">
        <f>+J259+J258+J257+J255+J253+J251+J249+J247+J245+J244+J242+J241+J239+J238+J237+J236</f>
        <v>24649</v>
      </c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9"/>
      <c r="AZ260" s="30"/>
    </row>
    <row r="261" spans="1:52" s="116" customFormat="1" ht="40.5" customHeight="1" x14ac:dyDescent="0.25">
      <c r="A261" s="180"/>
      <c r="B261" s="180"/>
      <c r="C261" s="181"/>
      <c r="D261" s="178"/>
      <c r="E261" s="18" t="s">
        <v>482</v>
      </c>
      <c r="F261" s="179">
        <f>+J270/J285</f>
        <v>0.11591220850480109</v>
      </c>
      <c r="G261" s="22" t="s">
        <v>483</v>
      </c>
      <c r="H261" s="23">
        <f>+J261/$J$270</f>
        <v>0.72978303747534512</v>
      </c>
      <c r="I261" s="24" t="s">
        <v>484</v>
      </c>
      <c r="J261" s="187">
        <f t="shared" si="118"/>
        <v>3700</v>
      </c>
      <c r="K261" s="26">
        <f t="shared" si="119"/>
        <v>25</v>
      </c>
      <c r="L261" s="27">
        <v>7</v>
      </c>
      <c r="M261" s="188">
        <f t="shared" si="124"/>
        <v>1000</v>
      </c>
      <c r="N261" s="189">
        <v>1000</v>
      </c>
      <c r="O261" s="29"/>
      <c r="P261" s="29"/>
      <c r="Q261" s="29"/>
      <c r="R261" s="29"/>
      <c r="S261" s="29"/>
      <c r="T261" s="29"/>
      <c r="U261" s="29"/>
      <c r="V261" s="29">
        <v>10</v>
      </c>
      <c r="W261" s="28">
        <f t="shared" si="120"/>
        <v>1500</v>
      </c>
      <c r="X261" s="29">
        <v>1500</v>
      </c>
      <c r="Y261" s="29"/>
      <c r="Z261" s="29"/>
      <c r="AA261" s="29"/>
      <c r="AB261" s="29"/>
      <c r="AC261" s="29"/>
      <c r="AD261" s="29"/>
      <c r="AE261" s="29"/>
      <c r="AF261" s="29">
        <v>8</v>
      </c>
      <c r="AG261" s="28">
        <f t="shared" si="125"/>
        <v>1200</v>
      </c>
      <c r="AH261" s="29">
        <v>1200</v>
      </c>
      <c r="AI261" s="29"/>
      <c r="AJ261" s="29"/>
      <c r="AK261" s="29"/>
      <c r="AL261" s="29"/>
      <c r="AM261" s="29"/>
      <c r="AN261" s="29"/>
      <c r="AO261" s="29"/>
      <c r="AP261" s="29"/>
      <c r="AQ261" s="28">
        <f t="shared" si="123"/>
        <v>0</v>
      </c>
      <c r="AR261" s="30"/>
      <c r="AS261" s="30"/>
      <c r="AT261" s="30"/>
      <c r="AU261" s="29"/>
      <c r="AV261" s="29"/>
      <c r="AW261" s="30"/>
      <c r="AX261" s="30"/>
      <c r="AY261" s="29"/>
      <c r="AZ261" s="31" t="s">
        <v>485</v>
      </c>
    </row>
    <row r="262" spans="1:52" s="116" customFormat="1" ht="48" x14ac:dyDescent="0.25">
      <c r="A262" s="180"/>
      <c r="B262" s="180"/>
      <c r="C262" s="181"/>
      <c r="D262" s="178"/>
      <c r="E262" s="32"/>
      <c r="F262" s="182"/>
      <c r="G262" s="48"/>
      <c r="H262" s="36"/>
      <c r="I262" s="24" t="s">
        <v>486</v>
      </c>
      <c r="J262" s="187"/>
      <c r="K262" s="26"/>
      <c r="L262" s="27"/>
      <c r="M262" s="188"/>
      <c r="N262" s="189"/>
      <c r="O262" s="29"/>
      <c r="P262" s="29"/>
      <c r="Q262" s="29"/>
      <c r="R262" s="29"/>
      <c r="S262" s="29"/>
      <c r="T262" s="29"/>
      <c r="U262" s="29"/>
      <c r="V262" s="29"/>
      <c r="W262" s="28"/>
      <c r="X262" s="29"/>
      <c r="Y262" s="29"/>
      <c r="Z262" s="29"/>
      <c r="AA262" s="29"/>
      <c r="AB262" s="29"/>
      <c r="AC262" s="29"/>
      <c r="AD262" s="29"/>
      <c r="AE262" s="29"/>
      <c r="AF262" s="29"/>
      <c r="AG262" s="28"/>
      <c r="AH262" s="29"/>
      <c r="AI262" s="29"/>
      <c r="AJ262" s="29"/>
      <c r="AK262" s="29"/>
      <c r="AL262" s="29"/>
      <c r="AM262" s="29"/>
      <c r="AN262" s="29"/>
      <c r="AO262" s="29"/>
      <c r="AP262" s="29"/>
      <c r="AQ262" s="28"/>
      <c r="AR262" s="30"/>
      <c r="AS262" s="30"/>
      <c r="AT262" s="30"/>
      <c r="AU262" s="29"/>
      <c r="AV262" s="29"/>
      <c r="AW262" s="30"/>
      <c r="AX262" s="30"/>
      <c r="AY262" s="29"/>
      <c r="AZ262" s="30"/>
    </row>
    <row r="263" spans="1:52" s="116" customFormat="1" ht="25.5" x14ac:dyDescent="0.25">
      <c r="A263" s="180"/>
      <c r="B263" s="180"/>
      <c r="C263" s="181"/>
      <c r="D263" s="178"/>
      <c r="E263" s="32"/>
      <c r="F263" s="182"/>
      <c r="G263" s="48"/>
      <c r="H263" s="23">
        <f>+J263/$J$270</f>
        <v>0</v>
      </c>
      <c r="I263" s="24" t="s">
        <v>487</v>
      </c>
      <c r="J263" s="187"/>
      <c r="K263" s="26"/>
      <c r="L263" s="27">
        <v>1</v>
      </c>
      <c r="M263" s="188"/>
      <c r="N263" s="189"/>
      <c r="O263" s="29"/>
      <c r="P263" s="29"/>
      <c r="Q263" s="29"/>
      <c r="R263" s="29"/>
      <c r="S263" s="29"/>
      <c r="T263" s="29"/>
      <c r="U263" s="29"/>
      <c r="V263" s="29">
        <v>4</v>
      </c>
      <c r="W263" s="28">
        <f t="shared" si="120"/>
        <v>0</v>
      </c>
      <c r="X263" s="29"/>
      <c r="Y263" s="29"/>
      <c r="Z263" s="29"/>
      <c r="AA263" s="29"/>
      <c r="AB263" s="29"/>
      <c r="AC263" s="29"/>
      <c r="AD263" s="29"/>
      <c r="AE263" s="29"/>
      <c r="AF263" s="29">
        <v>4</v>
      </c>
      <c r="AG263" s="28">
        <f t="shared" si="125"/>
        <v>0</v>
      </c>
      <c r="AH263" s="29"/>
      <c r="AI263" s="29"/>
      <c r="AJ263" s="29"/>
      <c r="AK263" s="29"/>
      <c r="AL263" s="29"/>
      <c r="AM263" s="29"/>
      <c r="AN263" s="29"/>
      <c r="AO263" s="29"/>
      <c r="AP263" s="29">
        <v>1</v>
      </c>
      <c r="AQ263" s="28">
        <f t="shared" si="123"/>
        <v>0</v>
      </c>
      <c r="AR263" s="30"/>
      <c r="AS263" s="30"/>
      <c r="AT263" s="30"/>
      <c r="AU263" s="29"/>
      <c r="AV263" s="29"/>
      <c r="AW263" s="30"/>
      <c r="AX263" s="30"/>
      <c r="AY263" s="29"/>
      <c r="AZ263" s="31" t="s">
        <v>444</v>
      </c>
    </row>
    <row r="264" spans="1:52" s="116" customFormat="1" ht="49.5" customHeight="1" x14ac:dyDescent="0.25">
      <c r="A264" s="180"/>
      <c r="B264" s="180"/>
      <c r="C264" s="181"/>
      <c r="D264" s="178"/>
      <c r="E264" s="32"/>
      <c r="F264" s="182"/>
      <c r="G264" s="35"/>
      <c r="H264" s="36"/>
      <c r="I264" s="24" t="s">
        <v>488</v>
      </c>
      <c r="J264" s="187"/>
      <c r="K264" s="26"/>
      <c r="L264" s="27"/>
      <c r="M264" s="28"/>
      <c r="N264" s="29"/>
      <c r="O264" s="29"/>
      <c r="P264" s="29"/>
      <c r="Q264" s="29"/>
      <c r="R264" s="29"/>
      <c r="S264" s="29"/>
      <c r="T264" s="29"/>
      <c r="U264" s="29"/>
      <c r="V264" s="29"/>
      <c r="W264" s="28"/>
      <c r="X264" s="29"/>
      <c r="Y264" s="29"/>
      <c r="Z264" s="29"/>
      <c r="AA264" s="29"/>
      <c r="AB264" s="29"/>
      <c r="AC264" s="29"/>
      <c r="AD264" s="29"/>
      <c r="AE264" s="29"/>
      <c r="AF264" s="29"/>
      <c r="AG264" s="28"/>
      <c r="AH264" s="29"/>
      <c r="AI264" s="29"/>
      <c r="AJ264" s="29"/>
      <c r="AK264" s="29"/>
      <c r="AL264" s="29"/>
      <c r="AM264" s="29"/>
      <c r="AN264" s="29"/>
      <c r="AO264" s="29"/>
      <c r="AP264" s="29"/>
      <c r="AQ264" s="28"/>
      <c r="AR264" s="30"/>
      <c r="AS264" s="30"/>
      <c r="AT264" s="30"/>
      <c r="AU264" s="29"/>
      <c r="AV264" s="29"/>
      <c r="AW264" s="30"/>
      <c r="AX264" s="30"/>
      <c r="AY264" s="29"/>
      <c r="AZ264" s="30"/>
    </row>
    <row r="265" spans="1:52" s="116" customFormat="1" ht="25.5" customHeight="1" x14ac:dyDescent="0.25">
      <c r="A265" s="180"/>
      <c r="B265" s="180"/>
      <c r="C265" s="181"/>
      <c r="D265" s="178"/>
      <c r="E265" s="32"/>
      <c r="F265" s="182"/>
      <c r="G265" s="22" t="s">
        <v>489</v>
      </c>
      <c r="H265" s="23">
        <f>+J265/$J$270</f>
        <v>0</v>
      </c>
      <c r="I265" s="24" t="s">
        <v>490</v>
      </c>
      <c r="J265" s="187"/>
      <c r="K265" s="26">
        <f t="shared" si="119"/>
        <v>2000</v>
      </c>
      <c r="L265" s="27"/>
      <c r="M265" s="28">
        <f t="shared" si="124"/>
        <v>0</v>
      </c>
      <c r="N265" s="29"/>
      <c r="O265" s="29"/>
      <c r="P265" s="29"/>
      <c r="Q265" s="29"/>
      <c r="R265" s="29"/>
      <c r="S265" s="29"/>
      <c r="T265" s="29"/>
      <c r="U265" s="29"/>
      <c r="V265" s="29">
        <v>1000</v>
      </c>
      <c r="W265" s="28">
        <f t="shared" si="120"/>
        <v>0</v>
      </c>
      <c r="X265" s="29"/>
      <c r="Y265" s="29"/>
      <c r="Z265" s="29"/>
      <c r="AA265" s="29"/>
      <c r="AB265" s="29"/>
      <c r="AC265" s="29"/>
      <c r="AD265" s="29"/>
      <c r="AE265" s="29"/>
      <c r="AF265" s="29">
        <v>1000</v>
      </c>
      <c r="AG265" s="28">
        <f t="shared" si="125"/>
        <v>0</v>
      </c>
      <c r="AH265" s="29"/>
      <c r="AI265" s="29"/>
      <c r="AJ265" s="29"/>
      <c r="AK265" s="29"/>
      <c r="AL265" s="29"/>
      <c r="AM265" s="29"/>
      <c r="AN265" s="29"/>
      <c r="AO265" s="29"/>
      <c r="AP265" s="29"/>
      <c r="AQ265" s="28">
        <f t="shared" si="123"/>
        <v>0</v>
      </c>
      <c r="AR265" s="30"/>
      <c r="AS265" s="30"/>
      <c r="AT265" s="30"/>
      <c r="AU265" s="29"/>
      <c r="AV265" s="29"/>
      <c r="AW265" s="30"/>
      <c r="AX265" s="30"/>
      <c r="AY265" s="29"/>
      <c r="AZ265" s="31" t="s">
        <v>485</v>
      </c>
    </row>
    <row r="266" spans="1:52" s="116" customFormat="1" ht="36" x14ac:dyDescent="0.25">
      <c r="A266" s="180"/>
      <c r="B266" s="180"/>
      <c r="C266" s="181"/>
      <c r="D266" s="178"/>
      <c r="E266" s="32"/>
      <c r="F266" s="182"/>
      <c r="G266" s="35"/>
      <c r="H266" s="36"/>
      <c r="I266" s="24" t="s">
        <v>491</v>
      </c>
      <c r="J266" s="25"/>
      <c r="K266" s="26"/>
      <c r="L266" s="27"/>
      <c r="M266" s="28"/>
      <c r="N266" s="29"/>
      <c r="O266" s="29"/>
      <c r="P266" s="29"/>
      <c r="Q266" s="29"/>
      <c r="R266" s="29"/>
      <c r="S266" s="29"/>
      <c r="T266" s="29"/>
      <c r="U266" s="29"/>
      <c r="V266" s="29"/>
      <c r="W266" s="28"/>
      <c r="X266" s="29"/>
      <c r="Y266" s="29"/>
      <c r="Z266" s="29"/>
      <c r="AA266" s="29"/>
      <c r="AB266" s="29"/>
      <c r="AC266" s="29"/>
      <c r="AD266" s="29"/>
      <c r="AE266" s="29"/>
      <c r="AF266" s="29"/>
      <c r="AG266" s="28"/>
      <c r="AH266" s="29"/>
      <c r="AI266" s="29"/>
      <c r="AJ266" s="29"/>
      <c r="AK266" s="29"/>
      <c r="AL266" s="29"/>
      <c r="AM266" s="29"/>
      <c r="AN266" s="29"/>
      <c r="AO266" s="29"/>
      <c r="AP266" s="29"/>
      <c r="AQ266" s="28"/>
      <c r="AR266" s="30"/>
      <c r="AS266" s="30"/>
      <c r="AT266" s="30"/>
      <c r="AU266" s="29"/>
      <c r="AV266" s="29"/>
      <c r="AW266" s="30"/>
      <c r="AX266" s="30"/>
      <c r="AY266" s="29"/>
      <c r="AZ266" s="30"/>
    </row>
    <row r="267" spans="1:52" s="116" customFormat="1" ht="35.25" customHeight="1" x14ac:dyDescent="0.25">
      <c r="A267" s="180"/>
      <c r="B267" s="180"/>
      <c r="C267" s="181"/>
      <c r="D267" s="178"/>
      <c r="E267" s="32"/>
      <c r="F267" s="182"/>
      <c r="G267" s="24" t="s">
        <v>492</v>
      </c>
      <c r="H267" s="47">
        <f>+J267/$J$270</f>
        <v>0.27021696252465482</v>
      </c>
      <c r="I267" s="24" t="s">
        <v>493</v>
      </c>
      <c r="J267" s="25">
        <f t="shared" si="118"/>
        <v>1370</v>
      </c>
      <c r="K267" s="26">
        <f t="shared" si="119"/>
        <v>16</v>
      </c>
      <c r="L267" s="27">
        <v>4</v>
      </c>
      <c r="M267" s="28">
        <f t="shared" si="124"/>
        <v>320</v>
      </c>
      <c r="N267" s="29">
        <v>320</v>
      </c>
      <c r="O267" s="29"/>
      <c r="P267" s="29"/>
      <c r="Q267" s="29"/>
      <c r="R267" s="29"/>
      <c r="S267" s="29"/>
      <c r="T267" s="29"/>
      <c r="U267" s="29"/>
      <c r="V267" s="29">
        <v>4</v>
      </c>
      <c r="W267" s="28">
        <f t="shared" si="120"/>
        <v>340</v>
      </c>
      <c r="X267" s="29">
        <v>340</v>
      </c>
      <c r="Y267" s="29"/>
      <c r="Z267" s="29"/>
      <c r="AA267" s="29"/>
      <c r="AB267" s="29"/>
      <c r="AC267" s="29"/>
      <c r="AD267" s="29"/>
      <c r="AE267" s="29"/>
      <c r="AF267" s="29">
        <v>4</v>
      </c>
      <c r="AG267" s="28">
        <f t="shared" si="125"/>
        <v>350</v>
      </c>
      <c r="AH267" s="29">
        <v>350</v>
      </c>
      <c r="AI267" s="29"/>
      <c r="AJ267" s="29"/>
      <c r="AK267" s="29"/>
      <c r="AL267" s="29"/>
      <c r="AM267" s="29"/>
      <c r="AN267" s="29"/>
      <c r="AO267" s="29"/>
      <c r="AP267" s="29">
        <v>4</v>
      </c>
      <c r="AQ267" s="28">
        <f t="shared" si="123"/>
        <v>360</v>
      </c>
      <c r="AR267" s="30">
        <v>360</v>
      </c>
      <c r="AS267" s="30"/>
      <c r="AT267" s="30"/>
      <c r="AU267" s="29"/>
      <c r="AV267" s="29"/>
      <c r="AW267" s="30"/>
      <c r="AX267" s="30"/>
      <c r="AY267" s="29"/>
      <c r="AZ267" s="31" t="s">
        <v>444</v>
      </c>
    </row>
    <row r="268" spans="1:52" s="116" customFormat="1" ht="25.5" x14ac:dyDescent="0.25">
      <c r="A268" s="180"/>
      <c r="B268" s="180"/>
      <c r="C268" s="181"/>
      <c r="D268" s="178"/>
      <c r="E268" s="32"/>
      <c r="F268" s="182"/>
      <c r="G268" s="22" t="s">
        <v>494</v>
      </c>
      <c r="H268" s="23">
        <f>+J268/$J$270</f>
        <v>0</v>
      </c>
      <c r="I268" s="24" t="s">
        <v>495</v>
      </c>
      <c r="J268" s="25">
        <f t="shared" si="118"/>
        <v>0</v>
      </c>
      <c r="K268" s="26">
        <f t="shared" si="119"/>
        <v>25</v>
      </c>
      <c r="L268" s="27">
        <v>5</v>
      </c>
      <c r="M268" s="28">
        <f t="shared" si="124"/>
        <v>0</v>
      </c>
      <c r="N268" s="29"/>
      <c r="O268" s="29"/>
      <c r="P268" s="29"/>
      <c r="Q268" s="29"/>
      <c r="R268" s="29"/>
      <c r="S268" s="29"/>
      <c r="T268" s="29"/>
      <c r="U268" s="29"/>
      <c r="V268" s="29">
        <v>8</v>
      </c>
      <c r="W268" s="28">
        <f t="shared" si="120"/>
        <v>0</v>
      </c>
      <c r="X268" s="29"/>
      <c r="Y268" s="29"/>
      <c r="Z268" s="29"/>
      <c r="AA268" s="29"/>
      <c r="AB268" s="29"/>
      <c r="AC268" s="29"/>
      <c r="AD268" s="29"/>
      <c r="AE268" s="29"/>
      <c r="AF268" s="29">
        <v>8</v>
      </c>
      <c r="AG268" s="28">
        <f t="shared" si="125"/>
        <v>0</v>
      </c>
      <c r="AH268" s="29"/>
      <c r="AI268" s="29"/>
      <c r="AJ268" s="29"/>
      <c r="AK268" s="29"/>
      <c r="AL268" s="29"/>
      <c r="AM268" s="29"/>
      <c r="AN268" s="29"/>
      <c r="AO268" s="29"/>
      <c r="AP268" s="29">
        <v>4</v>
      </c>
      <c r="AQ268" s="28">
        <f t="shared" si="123"/>
        <v>0</v>
      </c>
      <c r="AR268" s="30"/>
      <c r="AS268" s="30"/>
      <c r="AT268" s="30"/>
      <c r="AU268" s="29"/>
      <c r="AV268" s="29"/>
      <c r="AW268" s="30"/>
      <c r="AX268" s="30"/>
      <c r="AY268" s="29"/>
      <c r="AZ268" s="31" t="s">
        <v>496</v>
      </c>
    </row>
    <row r="269" spans="1:52" s="116" customFormat="1" ht="48" x14ac:dyDescent="0.25">
      <c r="A269" s="180"/>
      <c r="B269" s="180"/>
      <c r="C269" s="181"/>
      <c r="D269" s="178"/>
      <c r="E269" s="39"/>
      <c r="F269" s="186"/>
      <c r="G269" s="35"/>
      <c r="H269" s="36"/>
      <c r="I269" s="24" t="s">
        <v>497</v>
      </c>
      <c r="J269" s="25"/>
      <c r="K269" s="26"/>
      <c r="L269" s="27"/>
      <c r="M269" s="28"/>
      <c r="N269" s="29"/>
      <c r="O269" s="29"/>
      <c r="P269" s="29"/>
      <c r="Q269" s="29"/>
      <c r="R269" s="29"/>
      <c r="S269" s="29"/>
      <c r="T269" s="29"/>
      <c r="U269" s="29"/>
      <c r="V269" s="29"/>
      <c r="W269" s="28"/>
      <c r="X269" s="29"/>
      <c r="Y269" s="29"/>
      <c r="Z269" s="29"/>
      <c r="AA269" s="29"/>
      <c r="AB269" s="29"/>
      <c r="AC269" s="29"/>
      <c r="AD269" s="29"/>
      <c r="AE269" s="29"/>
      <c r="AF269" s="29"/>
      <c r="AG269" s="28"/>
      <c r="AH269" s="29"/>
      <c r="AI269" s="29"/>
      <c r="AJ269" s="29"/>
      <c r="AK269" s="29"/>
      <c r="AL269" s="29"/>
      <c r="AM269" s="29"/>
      <c r="AN269" s="29"/>
      <c r="AO269" s="29"/>
      <c r="AP269" s="29"/>
      <c r="AQ269" s="28"/>
      <c r="AR269" s="30"/>
      <c r="AS269" s="30"/>
      <c r="AT269" s="30"/>
      <c r="AU269" s="29"/>
      <c r="AV269" s="29"/>
      <c r="AW269" s="30"/>
      <c r="AX269" s="30"/>
      <c r="AY269" s="29"/>
      <c r="AZ269" s="30"/>
    </row>
    <row r="270" spans="1:52" s="116" customFormat="1" ht="25.5" x14ac:dyDescent="0.25">
      <c r="A270" s="180"/>
      <c r="B270" s="180"/>
      <c r="C270" s="181"/>
      <c r="D270" s="178"/>
      <c r="E270" s="41" t="s">
        <v>43</v>
      </c>
      <c r="F270" s="51"/>
      <c r="G270" s="51"/>
      <c r="H270" s="59">
        <f>+H268+H267+H265+H263+H261</f>
        <v>1</v>
      </c>
      <c r="I270" s="24"/>
      <c r="J270" s="25">
        <f>+J268+J267+J261</f>
        <v>5070</v>
      </c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9"/>
      <c r="AZ270" s="30"/>
    </row>
    <row r="271" spans="1:52" s="116" customFormat="1" ht="46.5" customHeight="1" x14ac:dyDescent="0.2">
      <c r="A271" s="180"/>
      <c r="B271" s="180"/>
      <c r="C271" s="181"/>
      <c r="D271" s="178"/>
      <c r="E271" s="18" t="s">
        <v>498</v>
      </c>
      <c r="F271" s="179">
        <f>+J275/J285</f>
        <v>0.24691358024691357</v>
      </c>
      <c r="G271" s="22" t="s">
        <v>499</v>
      </c>
      <c r="H271" s="59">
        <f>+J271/$J$275</f>
        <v>0.69444444444444442</v>
      </c>
      <c r="I271" s="190" t="s">
        <v>500</v>
      </c>
      <c r="J271" s="25">
        <f t="shared" si="118"/>
        <v>7500</v>
      </c>
      <c r="K271" s="26">
        <f t="shared" si="119"/>
        <v>1500</v>
      </c>
      <c r="L271" s="27">
        <v>100</v>
      </c>
      <c r="M271" s="28">
        <f t="shared" si="124"/>
        <v>500</v>
      </c>
      <c r="N271" s="29">
        <v>500</v>
      </c>
      <c r="O271" s="29"/>
      <c r="P271" s="29"/>
      <c r="Q271" s="29"/>
      <c r="R271" s="29"/>
      <c r="S271" s="29"/>
      <c r="T271" s="29"/>
      <c r="U271" s="29"/>
      <c r="V271" s="29">
        <v>700</v>
      </c>
      <c r="W271" s="28">
        <f t="shared" si="120"/>
        <v>3500</v>
      </c>
      <c r="X271" s="29">
        <v>3500</v>
      </c>
      <c r="Y271" s="29"/>
      <c r="Z271" s="29"/>
      <c r="AA271" s="29"/>
      <c r="AB271" s="29"/>
      <c r="AC271" s="29"/>
      <c r="AD271" s="29"/>
      <c r="AE271" s="29"/>
      <c r="AF271" s="29">
        <v>400</v>
      </c>
      <c r="AG271" s="28">
        <f t="shared" si="125"/>
        <v>2000</v>
      </c>
      <c r="AH271" s="29">
        <v>2000</v>
      </c>
      <c r="AI271" s="29"/>
      <c r="AJ271" s="29"/>
      <c r="AK271" s="29"/>
      <c r="AL271" s="29"/>
      <c r="AM271" s="29"/>
      <c r="AN271" s="29"/>
      <c r="AO271" s="29"/>
      <c r="AP271" s="29">
        <v>300</v>
      </c>
      <c r="AQ271" s="28">
        <f t="shared" si="123"/>
        <v>1500</v>
      </c>
      <c r="AR271" s="30">
        <v>1500</v>
      </c>
      <c r="AS271" s="30"/>
      <c r="AT271" s="30"/>
      <c r="AU271" s="29"/>
      <c r="AV271" s="29"/>
      <c r="AW271" s="30"/>
      <c r="AX271" s="30"/>
      <c r="AY271" s="29"/>
      <c r="AZ271" s="31" t="s">
        <v>444</v>
      </c>
    </row>
    <row r="272" spans="1:52" s="116" customFormat="1" ht="46.5" customHeight="1" x14ac:dyDescent="0.25">
      <c r="A272" s="180"/>
      <c r="B272" s="180"/>
      <c r="C272" s="181"/>
      <c r="D272" s="178"/>
      <c r="E272" s="32"/>
      <c r="F272" s="182"/>
      <c r="G272" s="35"/>
      <c r="H272" s="59"/>
      <c r="I272" s="191" t="s">
        <v>501</v>
      </c>
      <c r="J272" s="25"/>
      <c r="K272" s="26"/>
      <c r="L272" s="27"/>
      <c r="M272" s="28"/>
      <c r="N272" s="29"/>
      <c r="O272" s="29"/>
      <c r="P272" s="29"/>
      <c r="Q272" s="29"/>
      <c r="R272" s="29"/>
      <c r="S272" s="29"/>
      <c r="T272" s="29"/>
      <c r="U272" s="29"/>
      <c r="V272" s="29"/>
      <c r="W272" s="28"/>
      <c r="X272" s="29"/>
      <c r="Y272" s="29"/>
      <c r="Z272" s="29"/>
      <c r="AA272" s="29"/>
      <c r="AB272" s="29"/>
      <c r="AC272" s="29"/>
      <c r="AD272" s="29"/>
      <c r="AE272" s="29"/>
      <c r="AF272" s="29"/>
      <c r="AG272" s="28"/>
      <c r="AH272" s="29"/>
      <c r="AI272" s="29"/>
      <c r="AJ272" s="29"/>
      <c r="AK272" s="29"/>
      <c r="AL272" s="29"/>
      <c r="AM272" s="29"/>
      <c r="AN272" s="29"/>
      <c r="AO272" s="29"/>
      <c r="AP272" s="29"/>
      <c r="AQ272" s="28"/>
      <c r="AR272" s="30"/>
      <c r="AS272" s="30"/>
      <c r="AT272" s="30"/>
      <c r="AU272" s="29"/>
      <c r="AV272" s="29"/>
      <c r="AW272" s="30"/>
      <c r="AX272" s="30"/>
      <c r="AY272" s="29"/>
      <c r="AZ272" s="30"/>
    </row>
    <row r="273" spans="1:52" s="116" customFormat="1" ht="34.5" customHeight="1" x14ac:dyDescent="0.25">
      <c r="A273" s="180"/>
      <c r="B273" s="180"/>
      <c r="C273" s="181"/>
      <c r="D273" s="178"/>
      <c r="E273" s="32"/>
      <c r="F273" s="182"/>
      <c r="G273" s="24" t="s">
        <v>502</v>
      </c>
      <c r="H273" s="59">
        <f>+J273/$J$275</f>
        <v>0.27777777777777779</v>
      </c>
      <c r="I273" s="24" t="s">
        <v>503</v>
      </c>
      <c r="J273" s="25">
        <f t="shared" si="118"/>
        <v>3000</v>
      </c>
      <c r="K273" s="26">
        <f t="shared" si="119"/>
        <v>4</v>
      </c>
      <c r="L273" s="27">
        <v>2</v>
      </c>
      <c r="M273" s="28">
        <f t="shared" si="124"/>
        <v>1500</v>
      </c>
      <c r="N273" s="29">
        <v>1500</v>
      </c>
      <c r="O273" s="29"/>
      <c r="P273" s="29"/>
      <c r="Q273" s="29"/>
      <c r="R273" s="29"/>
      <c r="S273" s="29"/>
      <c r="T273" s="29"/>
      <c r="U273" s="29"/>
      <c r="V273" s="29">
        <v>2</v>
      </c>
      <c r="W273" s="28">
        <f t="shared" si="120"/>
        <v>1500</v>
      </c>
      <c r="X273" s="29">
        <v>1500</v>
      </c>
      <c r="Y273" s="29"/>
      <c r="Z273" s="29"/>
      <c r="AA273" s="29"/>
      <c r="AB273" s="29"/>
      <c r="AC273" s="29"/>
      <c r="AD273" s="29"/>
      <c r="AE273" s="29"/>
      <c r="AF273" s="29"/>
      <c r="AG273" s="28">
        <f t="shared" si="125"/>
        <v>0</v>
      </c>
      <c r="AH273" s="29"/>
      <c r="AI273" s="29"/>
      <c r="AJ273" s="29"/>
      <c r="AK273" s="29"/>
      <c r="AL273" s="29"/>
      <c r="AM273" s="29"/>
      <c r="AN273" s="29"/>
      <c r="AO273" s="29"/>
      <c r="AP273" s="29"/>
      <c r="AQ273" s="28">
        <f t="shared" si="123"/>
        <v>0</v>
      </c>
      <c r="AR273" s="30"/>
      <c r="AS273" s="30"/>
      <c r="AT273" s="30"/>
      <c r="AU273" s="29"/>
      <c r="AV273" s="29"/>
      <c r="AW273" s="30"/>
      <c r="AX273" s="30"/>
      <c r="AY273" s="29"/>
      <c r="AZ273" s="31" t="s">
        <v>446</v>
      </c>
    </row>
    <row r="274" spans="1:52" s="116" customFormat="1" ht="36" customHeight="1" x14ac:dyDescent="0.25">
      <c r="A274" s="180"/>
      <c r="B274" s="180"/>
      <c r="C274" s="181"/>
      <c r="D274" s="178"/>
      <c r="E274" s="39"/>
      <c r="F274" s="182"/>
      <c r="G274" s="24" t="s">
        <v>504</v>
      </c>
      <c r="H274" s="59">
        <f>+J274/$J$275</f>
        <v>2.7777777777777776E-2</v>
      </c>
      <c r="I274" s="24" t="s">
        <v>505</v>
      </c>
      <c r="J274" s="25">
        <f t="shared" si="118"/>
        <v>300</v>
      </c>
      <c r="K274" s="26">
        <f t="shared" si="119"/>
        <v>6</v>
      </c>
      <c r="L274" s="27">
        <v>1</v>
      </c>
      <c r="M274" s="28">
        <f t="shared" si="124"/>
        <v>50</v>
      </c>
      <c r="N274" s="29">
        <v>50</v>
      </c>
      <c r="O274" s="29"/>
      <c r="P274" s="29"/>
      <c r="Q274" s="29"/>
      <c r="R274" s="29"/>
      <c r="S274" s="29"/>
      <c r="T274" s="29"/>
      <c r="U274" s="29"/>
      <c r="V274" s="29">
        <v>2</v>
      </c>
      <c r="W274" s="28">
        <f t="shared" si="120"/>
        <v>100</v>
      </c>
      <c r="X274" s="29">
        <v>100</v>
      </c>
      <c r="Y274" s="29"/>
      <c r="Z274" s="29"/>
      <c r="AA274" s="29"/>
      <c r="AB274" s="29"/>
      <c r="AC274" s="29"/>
      <c r="AD274" s="29"/>
      <c r="AE274" s="29"/>
      <c r="AF274" s="29">
        <v>2</v>
      </c>
      <c r="AG274" s="28">
        <f t="shared" si="125"/>
        <v>100</v>
      </c>
      <c r="AH274" s="29">
        <v>100</v>
      </c>
      <c r="AI274" s="29"/>
      <c r="AJ274" s="29"/>
      <c r="AK274" s="29"/>
      <c r="AL274" s="29"/>
      <c r="AM274" s="29"/>
      <c r="AN274" s="29"/>
      <c r="AO274" s="29"/>
      <c r="AP274" s="29">
        <v>1</v>
      </c>
      <c r="AQ274" s="28">
        <f t="shared" si="123"/>
        <v>50</v>
      </c>
      <c r="AR274" s="30">
        <v>50</v>
      </c>
      <c r="AS274" s="30"/>
      <c r="AT274" s="30"/>
      <c r="AU274" s="29"/>
      <c r="AV274" s="29"/>
      <c r="AW274" s="30"/>
      <c r="AX274" s="30"/>
      <c r="AY274" s="29"/>
      <c r="AZ274" s="31" t="s">
        <v>444</v>
      </c>
    </row>
    <row r="275" spans="1:52" s="116" customFormat="1" ht="25.5" x14ac:dyDescent="0.25">
      <c r="A275" s="180"/>
      <c r="B275" s="180"/>
      <c r="C275" s="181"/>
      <c r="D275" s="178"/>
      <c r="E275" s="41" t="s">
        <v>43</v>
      </c>
      <c r="F275" s="151"/>
      <c r="G275" s="51"/>
      <c r="H275" s="59">
        <f>+H274+H273+H271</f>
        <v>1</v>
      </c>
      <c r="I275" s="24"/>
      <c r="J275" s="25">
        <f>+J274+J273+J271</f>
        <v>10800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9"/>
      <c r="AZ275" s="30"/>
    </row>
    <row r="276" spans="1:52" s="116" customFormat="1" ht="36" customHeight="1" x14ac:dyDescent="0.25">
      <c r="A276" s="180"/>
      <c r="B276" s="180"/>
      <c r="C276" s="181"/>
      <c r="D276" s="178"/>
      <c r="E276" s="18" t="s">
        <v>506</v>
      </c>
      <c r="F276" s="192">
        <f>+J278/J285</f>
        <v>3.4293552812071329E-3</v>
      </c>
      <c r="G276" s="24" t="s">
        <v>507</v>
      </c>
      <c r="H276" s="59">
        <f>+J276/$J$278</f>
        <v>1</v>
      </c>
      <c r="I276" s="24" t="s">
        <v>508</v>
      </c>
      <c r="J276" s="25">
        <f t="shared" si="118"/>
        <v>150</v>
      </c>
      <c r="K276" s="26">
        <f t="shared" si="119"/>
        <v>1</v>
      </c>
      <c r="L276" s="27"/>
      <c r="M276" s="28">
        <f t="shared" si="124"/>
        <v>0</v>
      </c>
      <c r="N276" s="29"/>
      <c r="O276" s="29"/>
      <c r="P276" s="29"/>
      <c r="Q276" s="29"/>
      <c r="R276" s="29"/>
      <c r="S276" s="29"/>
      <c r="T276" s="29"/>
      <c r="U276" s="29"/>
      <c r="V276" s="29">
        <v>1</v>
      </c>
      <c r="W276" s="28">
        <f t="shared" si="120"/>
        <v>150</v>
      </c>
      <c r="X276" s="29">
        <v>150</v>
      </c>
      <c r="Y276" s="29"/>
      <c r="Z276" s="29"/>
      <c r="AA276" s="29"/>
      <c r="AB276" s="29"/>
      <c r="AC276" s="29"/>
      <c r="AD276" s="29"/>
      <c r="AE276" s="29"/>
      <c r="AF276" s="29"/>
      <c r="AG276" s="28">
        <f t="shared" si="125"/>
        <v>0</v>
      </c>
      <c r="AH276" s="29"/>
      <c r="AI276" s="29"/>
      <c r="AJ276" s="29"/>
      <c r="AK276" s="29"/>
      <c r="AL276" s="29"/>
      <c r="AM276" s="29"/>
      <c r="AN276" s="29"/>
      <c r="AO276" s="29"/>
      <c r="AP276" s="29"/>
      <c r="AQ276" s="28">
        <f t="shared" si="123"/>
        <v>0</v>
      </c>
      <c r="AR276" s="30"/>
      <c r="AS276" s="30"/>
      <c r="AT276" s="30"/>
      <c r="AU276" s="29"/>
      <c r="AV276" s="29"/>
      <c r="AW276" s="30"/>
      <c r="AX276" s="30"/>
      <c r="AY276" s="29"/>
      <c r="AZ276" s="31" t="s">
        <v>449</v>
      </c>
    </row>
    <row r="277" spans="1:52" s="116" customFormat="1" ht="48" customHeight="1" x14ac:dyDescent="0.25">
      <c r="A277" s="180"/>
      <c r="B277" s="180"/>
      <c r="C277" s="181"/>
      <c r="D277" s="178"/>
      <c r="E277" s="39"/>
      <c r="F277" s="192"/>
      <c r="G277" s="24" t="s">
        <v>509</v>
      </c>
      <c r="H277" s="59">
        <f>+J277/$J$278</f>
        <v>0</v>
      </c>
      <c r="I277" s="24" t="s">
        <v>510</v>
      </c>
      <c r="J277" s="25">
        <f t="shared" si="118"/>
        <v>0</v>
      </c>
      <c r="K277" s="26">
        <f t="shared" si="119"/>
        <v>400</v>
      </c>
      <c r="L277" s="27">
        <v>250</v>
      </c>
      <c r="M277" s="28">
        <f t="shared" si="124"/>
        <v>0</v>
      </c>
      <c r="N277" s="29"/>
      <c r="O277" s="29"/>
      <c r="P277" s="29"/>
      <c r="Q277" s="29"/>
      <c r="R277" s="29"/>
      <c r="S277" s="29"/>
      <c r="T277" s="29"/>
      <c r="U277" s="29"/>
      <c r="V277" s="29">
        <v>50</v>
      </c>
      <c r="W277" s="28">
        <f t="shared" si="120"/>
        <v>0</v>
      </c>
      <c r="X277" s="29"/>
      <c r="Y277" s="29"/>
      <c r="Z277" s="29"/>
      <c r="AA277" s="29"/>
      <c r="AB277" s="29"/>
      <c r="AC277" s="29"/>
      <c r="AD277" s="29"/>
      <c r="AE277" s="29"/>
      <c r="AF277" s="29">
        <v>50</v>
      </c>
      <c r="AG277" s="28">
        <f t="shared" si="125"/>
        <v>0</v>
      </c>
      <c r="AH277" s="29"/>
      <c r="AI277" s="29"/>
      <c r="AJ277" s="29"/>
      <c r="AK277" s="29"/>
      <c r="AL277" s="29"/>
      <c r="AM277" s="29"/>
      <c r="AN277" s="29"/>
      <c r="AO277" s="29"/>
      <c r="AP277" s="29">
        <v>50</v>
      </c>
      <c r="AQ277" s="28">
        <f t="shared" si="123"/>
        <v>0</v>
      </c>
      <c r="AR277" s="30"/>
      <c r="AS277" s="30"/>
      <c r="AT277" s="30"/>
      <c r="AU277" s="29"/>
      <c r="AV277" s="29"/>
      <c r="AW277" s="30"/>
      <c r="AX277" s="30"/>
      <c r="AY277" s="29"/>
      <c r="AZ277" s="37" t="s">
        <v>449</v>
      </c>
    </row>
    <row r="278" spans="1:52" s="116" customFormat="1" ht="25.5" x14ac:dyDescent="0.25">
      <c r="A278" s="180"/>
      <c r="B278" s="180"/>
      <c r="C278" s="181"/>
      <c r="D278" s="178"/>
      <c r="E278" s="41" t="s">
        <v>43</v>
      </c>
      <c r="F278" s="151"/>
      <c r="G278" s="51"/>
      <c r="H278" s="59">
        <f>+H276+H277</f>
        <v>1</v>
      </c>
      <c r="I278" s="24"/>
      <c r="J278" s="25">
        <f>SUM(J276:J277)</f>
        <v>150</v>
      </c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9"/>
      <c r="AZ278" s="30"/>
    </row>
    <row r="279" spans="1:52" s="116" customFormat="1" ht="35.25" customHeight="1" x14ac:dyDescent="0.25">
      <c r="A279" s="180"/>
      <c r="B279" s="180"/>
      <c r="C279" s="181"/>
      <c r="D279" s="178"/>
      <c r="E279" s="18" t="s">
        <v>511</v>
      </c>
      <c r="F279" s="182">
        <f>+J284/J285</f>
        <v>7.0210333790580698E-2</v>
      </c>
      <c r="G279" s="22" t="s">
        <v>512</v>
      </c>
      <c r="H279" s="59">
        <f>+J279/$J$284</f>
        <v>3.9400846629762294E-2</v>
      </c>
      <c r="I279" s="24" t="s">
        <v>513</v>
      </c>
      <c r="J279" s="25">
        <f t="shared" si="118"/>
        <v>121</v>
      </c>
      <c r="K279" s="26">
        <f t="shared" si="119"/>
        <v>1</v>
      </c>
      <c r="L279" s="27">
        <v>1</v>
      </c>
      <c r="M279" s="28">
        <f t="shared" si="124"/>
        <v>121</v>
      </c>
      <c r="N279" s="29">
        <v>121</v>
      </c>
      <c r="O279" s="29"/>
      <c r="P279" s="29"/>
      <c r="Q279" s="29"/>
      <c r="R279" s="29"/>
      <c r="S279" s="29"/>
      <c r="T279" s="29"/>
      <c r="U279" s="29"/>
      <c r="V279" s="29">
        <f>SUM(W279:AD279)</f>
        <v>0</v>
      </c>
      <c r="W279" s="28">
        <f t="shared" si="120"/>
        <v>0</v>
      </c>
      <c r="X279" s="29"/>
      <c r="Y279" s="29"/>
      <c r="Z279" s="29"/>
      <c r="AA279" s="29"/>
      <c r="AB279" s="29"/>
      <c r="AC279" s="29"/>
      <c r="AD279" s="29"/>
      <c r="AE279" s="29"/>
      <c r="AF279" s="29"/>
      <c r="AG279" s="28">
        <f t="shared" si="125"/>
        <v>0</v>
      </c>
      <c r="AH279" s="29"/>
      <c r="AI279" s="29"/>
      <c r="AJ279" s="29"/>
      <c r="AK279" s="29"/>
      <c r="AL279" s="29"/>
      <c r="AM279" s="29"/>
      <c r="AN279" s="29"/>
      <c r="AO279" s="29"/>
      <c r="AP279" s="29"/>
      <c r="AQ279" s="28">
        <f t="shared" si="123"/>
        <v>0</v>
      </c>
      <c r="AR279" s="30"/>
      <c r="AS279" s="30"/>
      <c r="AT279" s="30"/>
      <c r="AU279" s="29"/>
      <c r="AV279" s="29"/>
      <c r="AW279" s="30"/>
      <c r="AX279" s="30"/>
      <c r="AY279" s="29"/>
      <c r="AZ279" s="31" t="s">
        <v>514</v>
      </c>
    </row>
    <row r="280" spans="1:52" s="116" customFormat="1" ht="25.5" customHeight="1" x14ac:dyDescent="0.25">
      <c r="A280" s="180"/>
      <c r="B280" s="180"/>
      <c r="C280" s="181"/>
      <c r="D280" s="178"/>
      <c r="E280" s="32"/>
      <c r="F280" s="182"/>
      <c r="G280" s="35"/>
      <c r="H280" s="59">
        <f>+J280/$J$284</f>
        <v>4.8844024747639207E-2</v>
      </c>
      <c r="I280" s="24" t="s">
        <v>515</v>
      </c>
      <c r="J280" s="25">
        <f t="shared" si="118"/>
        <v>150</v>
      </c>
      <c r="K280" s="44">
        <f t="shared" si="119"/>
        <v>1</v>
      </c>
      <c r="L280" s="27"/>
      <c r="M280" s="28">
        <f t="shared" si="124"/>
        <v>0</v>
      </c>
      <c r="N280" s="29"/>
      <c r="O280" s="29"/>
      <c r="P280" s="29"/>
      <c r="Q280" s="29"/>
      <c r="R280" s="29"/>
      <c r="S280" s="29"/>
      <c r="T280" s="29"/>
      <c r="U280" s="29"/>
      <c r="V280" s="52">
        <v>0.35</v>
      </c>
      <c r="W280" s="28">
        <f t="shared" si="120"/>
        <v>50</v>
      </c>
      <c r="X280" s="29">
        <v>50</v>
      </c>
      <c r="Y280" s="29"/>
      <c r="Z280" s="29"/>
      <c r="AA280" s="29"/>
      <c r="AB280" s="29"/>
      <c r="AC280" s="29"/>
      <c r="AD280" s="29"/>
      <c r="AE280" s="29"/>
      <c r="AF280" s="52">
        <v>0.35</v>
      </c>
      <c r="AG280" s="28">
        <f t="shared" si="125"/>
        <v>50</v>
      </c>
      <c r="AH280" s="29">
        <v>50</v>
      </c>
      <c r="AI280" s="29"/>
      <c r="AJ280" s="29"/>
      <c r="AK280" s="29"/>
      <c r="AL280" s="29"/>
      <c r="AM280" s="29"/>
      <c r="AN280" s="29"/>
      <c r="AO280" s="29"/>
      <c r="AP280" s="184">
        <v>0.3</v>
      </c>
      <c r="AQ280" s="28">
        <f t="shared" si="123"/>
        <v>50</v>
      </c>
      <c r="AR280" s="30">
        <v>50</v>
      </c>
      <c r="AS280" s="30"/>
      <c r="AT280" s="30"/>
      <c r="AU280" s="29"/>
      <c r="AV280" s="29"/>
      <c r="AW280" s="30"/>
      <c r="AX280" s="30"/>
      <c r="AY280" s="29"/>
      <c r="AZ280" s="31" t="s">
        <v>449</v>
      </c>
    </row>
    <row r="281" spans="1:52" s="116" customFormat="1" ht="38.25" customHeight="1" x14ac:dyDescent="0.25">
      <c r="A281" s="180"/>
      <c r="B281" s="180"/>
      <c r="C281" s="181"/>
      <c r="D281" s="178"/>
      <c r="E281" s="32"/>
      <c r="F281" s="182"/>
      <c r="G281" s="24" t="s">
        <v>516</v>
      </c>
      <c r="H281" s="59">
        <f>+J281/$J$284</f>
        <v>0.26050146532074242</v>
      </c>
      <c r="I281" s="24" t="s">
        <v>517</v>
      </c>
      <c r="J281" s="25">
        <f t="shared" si="118"/>
        <v>800</v>
      </c>
      <c r="K281" s="26">
        <f t="shared" si="119"/>
        <v>8</v>
      </c>
      <c r="L281" s="27">
        <v>1</v>
      </c>
      <c r="M281" s="28">
        <f t="shared" si="124"/>
        <v>100</v>
      </c>
      <c r="N281" s="29">
        <v>100</v>
      </c>
      <c r="O281" s="29"/>
      <c r="P281" s="29"/>
      <c r="Q281" s="29"/>
      <c r="R281" s="29"/>
      <c r="S281" s="29"/>
      <c r="T281" s="29"/>
      <c r="U281" s="29"/>
      <c r="V281" s="29">
        <v>3</v>
      </c>
      <c r="W281" s="28">
        <f t="shared" si="120"/>
        <v>300</v>
      </c>
      <c r="X281" s="29">
        <v>300</v>
      </c>
      <c r="Y281" s="29"/>
      <c r="Z281" s="29"/>
      <c r="AA281" s="29"/>
      <c r="AB281" s="29"/>
      <c r="AC281" s="29"/>
      <c r="AD281" s="29"/>
      <c r="AE281" s="29"/>
      <c r="AF281" s="29">
        <v>2</v>
      </c>
      <c r="AG281" s="28">
        <f t="shared" si="125"/>
        <v>200</v>
      </c>
      <c r="AH281" s="29">
        <v>200</v>
      </c>
      <c r="AI281" s="29"/>
      <c r="AJ281" s="29"/>
      <c r="AK281" s="29"/>
      <c r="AL281" s="29"/>
      <c r="AM281" s="29"/>
      <c r="AN281" s="29"/>
      <c r="AO281" s="29"/>
      <c r="AP281" s="29">
        <v>2</v>
      </c>
      <c r="AQ281" s="28">
        <f t="shared" si="123"/>
        <v>200</v>
      </c>
      <c r="AR281" s="30">
        <v>200</v>
      </c>
      <c r="AS281" s="30"/>
      <c r="AT281" s="30"/>
      <c r="AU281" s="29"/>
      <c r="AV281" s="29"/>
      <c r="AW281" s="30"/>
      <c r="AX281" s="30"/>
      <c r="AY281" s="29"/>
      <c r="AZ281" s="31" t="s">
        <v>449</v>
      </c>
    </row>
    <row r="282" spans="1:52" s="116" customFormat="1" ht="45.75" customHeight="1" x14ac:dyDescent="0.25">
      <c r="A282" s="180"/>
      <c r="B282" s="180"/>
      <c r="C282" s="181"/>
      <c r="D282" s="178"/>
      <c r="E282" s="32"/>
      <c r="F282" s="182"/>
      <c r="G282" s="24" t="s">
        <v>518</v>
      </c>
      <c r="H282" s="59">
        <f>+J282/$J$284</f>
        <v>0.65125366330185608</v>
      </c>
      <c r="I282" s="24" t="s">
        <v>519</v>
      </c>
      <c r="J282" s="25">
        <f t="shared" si="118"/>
        <v>2000</v>
      </c>
      <c r="K282" s="26">
        <f t="shared" si="119"/>
        <v>20</v>
      </c>
      <c r="L282" s="27">
        <v>5</v>
      </c>
      <c r="M282" s="28">
        <f t="shared" si="124"/>
        <v>500</v>
      </c>
      <c r="N282" s="29">
        <v>500</v>
      </c>
      <c r="O282" s="29"/>
      <c r="P282" s="29"/>
      <c r="Q282" s="29"/>
      <c r="R282" s="29"/>
      <c r="S282" s="29"/>
      <c r="T282" s="29"/>
      <c r="U282" s="29"/>
      <c r="V282" s="29">
        <v>5</v>
      </c>
      <c r="W282" s="28">
        <f t="shared" si="120"/>
        <v>500</v>
      </c>
      <c r="X282" s="29">
        <v>500</v>
      </c>
      <c r="Y282" s="29"/>
      <c r="Z282" s="29"/>
      <c r="AA282" s="29"/>
      <c r="AB282" s="29"/>
      <c r="AC282" s="29"/>
      <c r="AD282" s="29"/>
      <c r="AE282" s="29"/>
      <c r="AF282" s="29">
        <v>5</v>
      </c>
      <c r="AG282" s="28">
        <f t="shared" si="125"/>
        <v>500</v>
      </c>
      <c r="AH282" s="29">
        <v>500</v>
      </c>
      <c r="AI282" s="29"/>
      <c r="AJ282" s="29"/>
      <c r="AK282" s="29"/>
      <c r="AL282" s="29"/>
      <c r="AM282" s="29"/>
      <c r="AN282" s="29"/>
      <c r="AO282" s="29"/>
      <c r="AP282" s="29">
        <v>5</v>
      </c>
      <c r="AQ282" s="28">
        <f t="shared" si="123"/>
        <v>500</v>
      </c>
      <c r="AR282" s="30">
        <v>500</v>
      </c>
      <c r="AS282" s="30"/>
      <c r="AT282" s="30"/>
      <c r="AU282" s="29"/>
      <c r="AV282" s="29"/>
      <c r="AW282" s="30"/>
      <c r="AX282" s="30"/>
      <c r="AY282" s="29"/>
      <c r="AZ282" s="31" t="s">
        <v>514</v>
      </c>
    </row>
    <row r="283" spans="1:52" s="116" customFormat="1" ht="25.5" customHeight="1" x14ac:dyDescent="0.25">
      <c r="A283" s="180"/>
      <c r="B283" s="180"/>
      <c r="C283" s="181"/>
      <c r="D283" s="178"/>
      <c r="E283" s="39"/>
      <c r="F283" s="182"/>
      <c r="G283" s="24" t="s">
        <v>520</v>
      </c>
      <c r="H283" s="59">
        <f>+J283/$J$284</f>
        <v>0</v>
      </c>
      <c r="I283" s="24" t="s">
        <v>521</v>
      </c>
      <c r="J283" s="25">
        <f t="shared" si="118"/>
        <v>0</v>
      </c>
      <c r="K283" s="26">
        <f t="shared" si="119"/>
        <v>100</v>
      </c>
      <c r="L283" s="27">
        <v>100</v>
      </c>
      <c r="M283" s="28">
        <f t="shared" si="124"/>
        <v>0</v>
      </c>
      <c r="N283" s="29"/>
      <c r="O283" s="29"/>
      <c r="P283" s="29"/>
      <c r="Q283" s="29"/>
      <c r="R283" s="29"/>
      <c r="S283" s="29"/>
      <c r="T283" s="29"/>
      <c r="U283" s="29"/>
      <c r="V283" s="29"/>
      <c r="W283" s="28">
        <f t="shared" si="120"/>
        <v>0</v>
      </c>
      <c r="X283" s="29"/>
      <c r="Y283" s="29"/>
      <c r="Z283" s="29"/>
      <c r="AA283" s="29"/>
      <c r="AB283" s="29"/>
      <c r="AC283" s="29"/>
      <c r="AD283" s="29"/>
      <c r="AE283" s="29"/>
      <c r="AF283" s="29"/>
      <c r="AG283" s="28">
        <f t="shared" si="125"/>
        <v>0</v>
      </c>
      <c r="AH283" s="29"/>
      <c r="AI283" s="29"/>
      <c r="AJ283" s="29"/>
      <c r="AK283" s="29"/>
      <c r="AL283" s="29"/>
      <c r="AM283" s="29"/>
      <c r="AN283" s="29"/>
      <c r="AO283" s="29"/>
      <c r="AP283" s="29"/>
      <c r="AQ283" s="28">
        <f t="shared" si="123"/>
        <v>0</v>
      </c>
      <c r="AR283" s="30"/>
      <c r="AS283" s="30"/>
      <c r="AT283" s="30"/>
      <c r="AU283" s="29"/>
      <c r="AV283" s="29"/>
      <c r="AW283" s="30"/>
      <c r="AX283" s="30"/>
      <c r="AY283" s="29"/>
      <c r="AZ283" s="31" t="s">
        <v>449</v>
      </c>
    </row>
    <row r="284" spans="1:52" s="116" customFormat="1" x14ac:dyDescent="0.25">
      <c r="A284" s="180"/>
      <c r="B284" s="180"/>
      <c r="C284" s="193"/>
      <c r="D284" s="178"/>
      <c r="E284" s="194" t="s">
        <v>43</v>
      </c>
      <c r="F284" s="195"/>
      <c r="G284" s="196"/>
      <c r="H284" s="59">
        <f>SUM(H279:H283)</f>
        <v>1</v>
      </c>
      <c r="I284" s="24"/>
      <c r="J284" s="25">
        <f>SUM(J279:J283)</f>
        <v>3071</v>
      </c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9"/>
      <c r="AZ284" s="30"/>
    </row>
    <row r="285" spans="1:52" s="116" customFormat="1" ht="12.75" customHeight="1" x14ac:dyDescent="0.2">
      <c r="A285" s="180"/>
      <c r="B285" s="180"/>
      <c r="C285" s="54" t="s">
        <v>67</v>
      </c>
      <c r="D285" s="55"/>
      <c r="E285" s="56"/>
      <c r="F285" s="57">
        <f>+F279+F276+F271+F261+F236</f>
        <v>1</v>
      </c>
      <c r="G285" s="24"/>
      <c r="H285" s="38"/>
      <c r="I285" s="45"/>
      <c r="J285" s="26">
        <f>+J284+J278+J275+J270+J260</f>
        <v>43740</v>
      </c>
      <c r="K285" s="26"/>
      <c r="L285" s="58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9"/>
      <c r="AZ285" s="30"/>
    </row>
    <row r="286" spans="1:52" s="116" customFormat="1" ht="39" customHeight="1" x14ac:dyDescent="0.25">
      <c r="A286" s="180"/>
      <c r="B286" s="180"/>
      <c r="C286" s="139" t="s">
        <v>522</v>
      </c>
      <c r="D286" s="115">
        <f>+J288/J331</f>
        <v>2.1819541997423215E-2</v>
      </c>
      <c r="E286" s="139"/>
      <c r="F286" s="197"/>
      <c r="G286" s="51" t="s">
        <v>523</v>
      </c>
      <c r="H286" s="198">
        <f>+J286/$J$288</f>
        <v>0.68253968253968256</v>
      </c>
      <c r="I286" s="24" t="s">
        <v>524</v>
      </c>
      <c r="J286" s="25">
        <f t="shared" si="118"/>
        <v>4300</v>
      </c>
      <c r="K286" s="26">
        <f t="shared" ref="K286:K299" si="126">+L286+V286+AF286+AP286</f>
        <v>4300</v>
      </c>
      <c r="L286" s="27"/>
      <c r="M286" s="28">
        <f t="shared" si="124"/>
        <v>0</v>
      </c>
      <c r="N286" s="29"/>
      <c r="O286" s="29"/>
      <c r="P286" s="29"/>
      <c r="Q286" s="29"/>
      <c r="R286" s="29"/>
      <c r="S286" s="29"/>
      <c r="T286" s="29"/>
      <c r="U286" s="29"/>
      <c r="V286" s="29">
        <v>800</v>
      </c>
      <c r="W286" s="28">
        <f t="shared" si="120"/>
        <v>800</v>
      </c>
      <c r="X286" s="29"/>
      <c r="Y286" s="29"/>
      <c r="Z286" s="29"/>
      <c r="AA286" s="29"/>
      <c r="AB286" s="29"/>
      <c r="AC286" s="29">
        <v>800</v>
      </c>
      <c r="AD286" s="29"/>
      <c r="AE286" s="29"/>
      <c r="AF286" s="29">
        <v>1500</v>
      </c>
      <c r="AG286" s="28">
        <f t="shared" si="125"/>
        <v>1500</v>
      </c>
      <c r="AH286" s="29"/>
      <c r="AI286" s="29"/>
      <c r="AJ286" s="29"/>
      <c r="AK286" s="29"/>
      <c r="AL286" s="29"/>
      <c r="AM286" s="29">
        <v>1500</v>
      </c>
      <c r="AN286" s="29"/>
      <c r="AO286" s="29"/>
      <c r="AP286" s="29">
        <v>2000</v>
      </c>
      <c r="AQ286" s="28">
        <f t="shared" si="123"/>
        <v>2000</v>
      </c>
      <c r="AR286" s="30"/>
      <c r="AS286" s="30"/>
      <c r="AT286" s="30"/>
      <c r="AU286" s="29"/>
      <c r="AV286" s="29"/>
      <c r="AW286" s="30">
        <v>2000</v>
      </c>
      <c r="AX286" s="30"/>
      <c r="AY286" s="29"/>
      <c r="AZ286" s="31" t="s">
        <v>525</v>
      </c>
    </row>
    <row r="287" spans="1:52" s="116" customFormat="1" ht="36" x14ac:dyDescent="0.25">
      <c r="A287" s="180"/>
      <c r="B287" s="180"/>
      <c r="C287" s="156"/>
      <c r="D287" s="137"/>
      <c r="E287" s="156"/>
      <c r="F287" s="199"/>
      <c r="G287" s="51" t="s">
        <v>526</v>
      </c>
      <c r="H287" s="198">
        <f>+J287/$J$288</f>
        <v>0.31746031746031744</v>
      </c>
      <c r="I287" s="24" t="s">
        <v>527</v>
      </c>
      <c r="J287" s="25">
        <f t="shared" si="118"/>
        <v>2000</v>
      </c>
      <c r="K287" s="26">
        <f t="shared" si="126"/>
        <v>300</v>
      </c>
      <c r="L287" s="27"/>
      <c r="M287" s="28">
        <f t="shared" si="124"/>
        <v>0</v>
      </c>
      <c r="N287" s="29"/>
      <c r="O287" s="29"/>
      <c r="P287" s="29"/>
      <c r="Q287" s="29"/>
      <c r="R287" s="29"/>
      <c r="S287" s="29"/>
      <c r="T287" s="29"/>
      <c r="U287" s="29"/>
      <c r="V287" s="29">
        <v>150</v>
      </c>
      <c r="W287" s="28">
        <f t="shared" si="120"/>
        <v>1000</v>
      </c>
      <c r="X287" s="29">
        <v>1000</v>
      </c>
      <c r="Y287" s="29"/>
      <c r="Z287" s="29"/>
      <c r="AA287" s="29"/>
      <c r="AB287" s="29"/>
      <c r="AC287" s="29"/>
      <c r="AD287" s="29"/>
      <c r="AE287" s="29"/>
      <c r="AF287" s="29">
        <v>150</v>
      </c>
      <c r="AG287" s="28">
        <f t="shared" si="125"/>
        <v>1000</v>
      </c>
      <c r="AH287" s="29">
        <v>1000</v>
      </c>
      <c r="AI287" s="29"/>
      <c r="AJ287" s="29"/>
      <c r="AK287" s="29"/>
      <c r="AL287" s="29"/>
      <c r="AM287" s="29"/>
      <c r="AN287" s="29"/>
      <c r="AO287" s="29"/>
      <c r="AP287" s="29"/>
      <c r="AQ287" s="28">
        <f t="shared" si="123"/>
        <v>0</v>
      </c>
      <c r="AR287" s="30"/>
      <c r="AS287" s="30"/>
      <c r="AT287" s="30"/>
      <c r="AU287" s="29"/>
      <c r="AV287" s="29"/>
      <c r="AW287" s="30"/>
      <c r="AX287" s="30"/>
      <c r="AY287" s="29"/>
      <c r="AZ287" s="31" t="s">
        <v>514</v>
      </c>
    </row>
    <row r="288" spans="1:52" s="116" customFormat="1" ht="12.75" customHeight="1" x14ac:dyDescent="0.2">
      <c r="A288" s="180"/>
      <c r="B288" s="180"/>
      <c r="C288" s="54" t="s">
        <v>67</v>
      </c>
      <c r="D288" s="55"/>
      <c r="E288" s="56"/>
      <c r="F288" s="57">
        <f>SUM(H286:H287)</f>
        <v>1</v>
      </c>
      <c r="G288" s="24"/>
      <c r="H288" s="38"/>
      <c r="I288" s="45"/>
      <c r="J288" s="26">
        <f>SUM(J286:J287)</f>
        <v>6300</v>
      </c>
      <c r="K288" s="26">
        <f t="shared" ref="K288:AZ288" si="127">SUM(K286:K287)</f>
        <v>4600</v>
      </c>
      <c r="L288" s="58">
        <f t="shared" si="127"/>
        <v>0</v>
      </c>
      <c r="M288" s="26">
        <f t="shared" si="127"/>
        <v>0</v>
      </c>
      <c r="N288" s="26">
        <f t="shared" si="127"/>
        <v>0</v>
      </c>
      <c r="O288" s="26">
        <f t="shared" si="127"/>
        <v>0</v>
      </c>
      <c r="P288" s="26">
        <f t="shared" si="127"/>
        <v>0</v>
      </c>
      <c r="Q288" s="26">
        <f t="shared" si="127"/>
        <v>0</v>
      </c>
      <c r="R288" s="26">
        <f t="shared" si="127"/>
        <v>0</v>
      </c>
      <c r="S288" s="26">
        <f t="shared" si="127"/>
        <v>0</v>
      </c>
      <c r="T288" s="26">
        <f t="shared" si="127"/>
        <v>0</v>
      </c>
      <c r="U288" s="26">
        <f t="shared" si="127"/>
        <v>0</v>
      </c>
      <c r="V288" s="26">
        <f t="shared" si="127"/>
        <v>950</v>
      </c>
      <c r="W288" s="26">
        <f t="shared" si="127"/>
        <v>1800</v>
      </c>
      <c r="X288" s="26">
        <f t="shared" si="127"/>
        <v>1000</v>
      </c>
      <c r="Y288" s="26">
        <f t="shared" si="127"/>
        <v>0</v>
      </c>
      <c r="Z288" s="26">
        <f t="shared" si="127"/>
        <v>0</v>
      </c>
      <c r="AA288" s="26">
        <f t="shared" si="127"/>
        <v>0</v>
      </c>
      <c r="AB288" s="26">
        <f t="shared" si="127"/>
        <v>0</v>
      </c>
      <c r="AC288" s="26">
        <f t="shared" si="127"/>
        <v>800</v>
      </c>
      <c r="AD288" s="26">
        <f t="shared" si="127"/>
        <v>0</v>
      </c>
      <c r="AE288" s="26">
        <f t="shared" si="127"/>
        <v>0</v>
      </c>
      <c r="AF288" s="26">
        <f t="shared" si="127"/>
        <v>1650</v>
      </c>
      <c r="AG288" s="26">
        <f t="shared" si="127"/>
        <v>2500</v>
      </c>
      <c r="AH288" s="26">
        <f t="shared" si="127"/>
        <v>1000</v>
      </c>
      <c r="AI288" s="26">
        <f t="shared" si="127"/>
        <v>0</v>
      </c>
      <c r="AJ288" s="26">
        <f t="shared" si="127"/>
        <v>0</v>
      </c>
      <c r="AK288" s="26">
        <f t="shared" si="127"/>
        <v>0</v>
      </c>
      <c r="AL288" s="26">
        <f t="shared" si="127"/>
        <v>0</v>
      </c>
      <c r="AM288" s="26">
        <f t="shared" si="127"/>
        <v>1500</v>
      </c>
      <c r="AN288" s="26">
        <f t="shared" si="127"/>
        <v>0</v>
      </c>
      <c r="AO288" s="26">
        <f t="shared" si="127"/>
        <v>0</v>
      </c>
      <c r="AP288" s="26">
        <f t="shared" si="127"/>
        <v>2000</v>
      </c>
      <c r="AQ288" s="26">
        <f t="shared" si="127"/>
        <v>2000</v>
      </c>
      <c r="AR288" s="26">
        <f t="shared" si="127"/>
        <v>0</v>
      </c>
      <c r="AS288" s="26">
        <f t="shared" si="127"/>
        <v>0</v>
      </c>
      <c r="AT288" s="26">
        <f t="shared" si="127"/>
        <v>0</v>
      </c>
      <c r="AU288" s="26">
        <f t="shared" si="127"/>
        <v>0</v>
      </c>
      <c r="AV288" s="26">
        <f t="shared" si="127"/>
        <v>0</v>
      </c>
      <c r="AW288" s="26">
        <f t="shared" si="127"/>
        <v>2000</v>
      </c>
      <c r="AX288" s="26">
        <f t="shared" si="127"/>
        <v>0</v>
      </c>
      <c r="AY288" s="25">
        <f t="shared" si="127"/>
        <v>0</v>
      </c>
      <c r="AZ288" s="25">
        <f t="shared" si="127"/>
        <v>0</v>
      </c>
    </row>
    <row r="289" spans="1:52" s="116" customFormat="1" ht="36" customHeight="1" x14ac:dyDescent="0.25">
      <c r="A289" s="180"/>
      <c r="B289" s="180"/>
      <c r="C289" s="157" t="s">
        <v>528</v>
      </c>
      <c r="D289" s="70">
        <f>+J300/J331</f>
        <v>1.4684898106202292E-2</v>
      </c>
      <c r="E289" s="157"/>
      <c r="F289" s="200"/>
      <c r="G289" s="66" t="s">
        <v>529</v>
      </c>
      <c r="H289" s="59">
        <f>+J289/$J$300</f>
        <v>2.358490566037736E-2</v>
      </c>
      <c r="I289" s="24" t="s">
        <v>530</v>
      </c>
      <c r="J289" s="25">
        <f t="shared" si="118"/>
        <v>100</v>
      </c>
      <c r="K289" s="26">
        <f t="shared" si="126"/>
        <v>0</v>
      </c>
      <c r="L289" s="27"/>
      <c r="M289" s="28">
        <f t="shared" si="124"/>
        <v>100</v>
      </c>
      <c r="N289" s="29">
        <v>100</v>
      </c>
      <c r="O289" s="29"/>
      <c r="P289" s="29"/>
      <c r="Q289" s="29"/>
      <c r="R289" s="29"/>
      <c r="S289" s="29"/>
      <c r="T289" s="29"/>
      <c r="U289" s="29"/>
      <c r="V289" s="29"/>
      <c r="W289" s="28">
        <f t="shared" si="120"/>
        <v>0</v>
      </c>
      <c r="X289" s="29"/>
      <c r="Y289" s="29"/>
      <c r="Z289" s="29"/>
      <c r="AA289" s="29"/>
      <c r="AB289" s="29"/>
      <c r="AC289" s="29"/>
      <c r="AD289" s="29"/>
      <c r="AE289" s="29"/>
      <c r="AF289" s="29"/>
      <c r="AG289" s="28">
        <f t="shared" si="125"/>
        <v>0</v>
      </c>
      <c r="AH289" s="29"/>
      <c r="AI289" s="29"/>
      <c r="AJ289" s="29"/>
      <c r="AK289" s="29"/>
      <c r="AL289" s="29"/>
      <c r="AM289" s="29"/>
      <c r="AN289" s="29"/>
      <c r="AO289" s="29"/>
      <c r="AP289" s="29"/>
      <c r="AQ289" s="28">
        <f t="shared" si="123"/>
        <v>0</v>
      </c>
      <c r="AR289" s="30"/>
      <c r="AS289" s="30"/>
      <c r="AT289" s="30"/>
      <c r="AU289" s="29"/>
      <c r="AV289" s="29"/>
      <c r="AW289" s="30"/>
      <c r="AX289" s="30"/>
      <c r="AY289" s="29"/>
      <c r="AZ289" s="31" t="s">
        <v>531</v>
      </c>
    </row>
    <row r="290" spans="1:52" s="116" customFormat="1" ht="60" customHeight="1" x14ac:dyDescent="0.25">
      <c r="A290" s="180"/>
      <c r="B290" s="180"/>
      <c r="C290" s="158"/>
      <c r="D290" s="21"/>
      <c r="E290" s="158"/>
      <c r="F290" s="200"/>
      <c r="G290" s="67"/>
      <c r="H290" s="59"/>
      <c r="I290" s="24" t="s">
        <v>532</v>
      </c>
      <c r="J290" s="25">
        <f>+J289*20%</f>
        <v>20</v>
      </c>
      <c r="K290" s="25">
        <f t="shared" ref="K290:AY290" si="128">+K289*20%</f>
        <v>0</v>
      </c>
      <c r="L290" s="25">
        <f t="shared" si="128"/>
        <v>0</v>
      </c>
      <c r="M290" s="25">
        <f t="shared" si="128"/>
        <v>20</v>
      </c>
      <c r="N290" s="25">
        <f t="shared" si="128"/>
        <v>20</v>
      </c>
      <c r="O290" s="25">
        <f t="shared" si="128"/>
        <v>0</v>
      </c>
      <c r="P290" s="25">
        <f t="shared" si="128"/>
        <v>0</v>
      </c>
      <c r="Q290" s="25">
        <f t="shared" si="128"/>
        <v>0</v>
      </c>
      <c r="R290" s="25">
        <f t="shared" si="128"/>
        <v>0</v>
      </c>
      <c r="S290" s="25">
        <f t="shared" si="128"/>
        <v>0</v>
      </c>
      <c r="T290" s="25">
        <f t="shared" si="128"/>
        <v>0</v>
      </c>
      <c r="U290" s="25">
        <f t="shared" si="128"/>
        <v>0</v>
      </c>
      <c r="V290" s="25">
        <f t="shared" si="128"/>
        <v>0</v>
      </c>
      <c r="W290" s="25">
        <f t="shared" si="128"/>
        <v>0</v>
      </c>
      <c r="X290" s="25">
        <f t="shared" si="128"/>
        <v>0</v>
      </c>
      <c r="Y290" s="25">
        <f t="shared" si="128"/>
        <v>0</v>
      </c>
      <c r="Z290" s="25">
        <f t="shared" si="128"/>
        <v>0</v>
      </c>
      <c r="AA290" s="25">
        <f t="shared" si="128"/>
        <v>0</v>
      </c>
      <c r="AB290" s="25">
        <f t="shared" si="128"/>
        <v>0</v>
      </c>
      <c r="AC290" s="25">
        <f t="shared" si="128"/>
        <v>0</v>
      </c>
      <c r="AD290" s="25">
        <f t="shared" si="128"/>
        <v>0</v>
      </c>
      <c r="AE290" s="25">
        <f t="shared" si="128"/>
        <v>0</v>
      </c>
      <c r="AF290" s="25">
        <f t="shared" si="128"/>
        <v>0</v>
      </c>
      <c r="AG290" s="25">
        <f t="shared" si="128"/>
        <v>0</v>
      </c>
      <c r="AH290" s="25">
        <f t="shared" si="128"/>
        <v>0</v>
      </c>
      <c r="AI290" s="25">
        <f t="shared" si="128"/>
        <v>0</v>
      </c>
      <c r="AJ290" s="25">
        <f t="shared" si="128"/>
        <v>0</v>
      </c>
      <c r="AK290" s="25">
        <f t="shared" si="128"/>
        <v>0</v>
      </c>
      <c r="AL290" s="25">
        <f t="shared" si="128"/>
        <v>0</v>
      </c>
      <c r="AM290" s="25">
        <f t="shared" si="128"/>
        <v>0</v>
      </c>
      <c r="AN290" s="25">
        <f t="shared" si="128"/>
        <v>0</v>
      </c>
      <c r="AO290" s="25">
        <f t="shared" si="128"/>
        <v>0</v>
      </c>
      <c r="AP290" s="25">
        <f t="shared" si="128"/>
        <v>0</v>
      </c>
      <c r="AQ290" s="25">
        <f t="shared" si="128"/>
        <v>0</v>
      </c>
      <c r="AR290" s="25">
        <f t="shared" si="128"/>
        <v>0</v>
      </c>
      <c r="AS290" s="25">
        <f t="shared" si="128"/>
        <v>0</v>
      </c>
      <c r="AT290" s="25">
        <f t="shared" si="128"/>
        <v>0</v>
      </c>
      <c r="AU290" s="25">
        <f t="shared" si="128"/>
        <v>0</v>
      </c>
      <c r="AV290" s="25">
        <f t="shared" si="128"/>
        <v>0</v>
      </c>
      <c r="AW290" s="25">
        <f t="shared" si="128"/>
        <v>0</v>
      </c>
      <c r="AX290" s="25">
        <f t="shared" si="128"/>
        <v>0</v>
      </c>
      <c r="AY290" s="25">
        <f t="shared" si="128"/>
        <v>0</v>
      </c>
      <c r="AZ290" s="25" t="e">
        <f>+AZ289*20%</f>
        <v>#VALUE!</v>
      </c>
    </row>
    <row r="291" spans="1:52" s="116" customFormat="1" ht="57" customHeight="1" x14ac:dyDescent="0.25">
      <c r="A291" s="180"/>
      <c r="B291" s="180"/>
      <c r="C291" s="158"/>
      <c r="D291" s="21"/>
      <c r="E291" s="158"/>
      <c r="F291" s="200"/>
      <c r="G291" s="66" t="s">
        <v>533</v>
      </c>
      <c r="H291" s="59">
        <f>+J291/$J$300</f>
        <v>0.23584905660377359</v>
      </c>
      <c r="I291" s="24" t="s">
        <v>534</v>
      </c>
      <c r="J291" s="25">
        <f t="shared" si="118"/>
        <v>1000</v>
      </c>
      <c r="K291" s="26">
        <f t="shared" si="126"/>
        <v>4</v>
      </c>
      <c r="L291" s="27">
        <v>1</v>
      </c>
      <c r="M291" s="28">
        <f t="shared" si="124"/>
        <v>400</v>
      </c>
      <c r="N291" s="29">
        <v>400</v>
      </c>
      <c r="O291" s="29"/>
      <c r="P291" s="29"/>
      <c r="Q291" s="29"/>
      <c r="R291" s="29"/>
      <c r="S291" s="29"/>
      <c r="T291" s="29"/>
      <c r="U291" s="29"/>
      <c r="V291" s="29">
        <v>1</v>
      </c>
      <c r="W291" s="28">
        <f t="shared" si="120"/>
        <v>300</v>
      </c>
      <c r="X291" s="29">
        <v>300</v>
      </c>
      <c r="Y291" s="29"/>
      <c r="Z291" s="29"/>
      <c r="AA291" s="29"/>
      <c r="AB291" s="29"/>
      <c r="AC291" s="29"/>
      <c r="AD291" s="29"/>
      <c r="AE291" s="29"/>
      <c r="AF291" s="29">
        <v>1</v>
      </c>
      <c r="AG291" s="28">
        <f t="shared" si="125"/>
        <v>150</v>
      </c>
      <c r="AH291" s="29">
        <v>150</v>
      </c>
      <c r="AI291" s="29"/>
      <c r="AJ291" s="29"/>
      <c r="AK291" s="29"/>
      <c r="AL291" s="29"/>
      <c r="AM291" s="29"/>
      <c r="AN291" s="29"/>
      <c r="AO291" s="29"/>
      <c r="AP291" s="29">
        <v>1</v>
      </c>
      <c r="AQ291" s="28">
        <f t="shared" si="123"/>
        <v>150</v>
      </c>
      <c r="AR291" s="30">
        <v>150</v>
      </c>
      <c r="AS291" s="30"/>
      <c r="AT291" s="30"/>
      <c r="AU291" s="29"/>
      <c r="AV291" s="29"/>
      <c r="AW291" s="30"/>
      <c r="AX291" s="30"/>
      <c r="AY291" s="29"/>
      <c r="AZ291" s="31" t="s">
        <v>531</v>
      </c>
    </row>
    <row r="292" spans="1:52" s="116" customFormat="1" ht="72" customHeight="1" x14ac:dyDescent="0.25">
      <c r="A292" s="180"/>
      <c r="B292" s="180"/>
      <c r="C292" s="158"/>
      <c r="D292" s="21"/>
      <c r="E292" s="158"/>
      <c r="F292" s="200"/>
      <c r="G292" s="67"/>
      <c r="H292" s="59"/>
      <c r="I292" s="24" t="s">
        <v>535</v>
      </c>
      <c r="J292" s="25"/>
      <c r="K292" s="26"/>
      <c r="L292" s="27"/>
      <c r="M292" s="28"/>
      <c r="N292" s="29"/>
      <c r="O292" s="29"/>
      <c r="P292" s="29"/>
      <c r="Q292" s="29"/>
      <c r="R292" s="29"/>
      <c r="S292" s="29"/>
      <c r="T292" s="29"/>
      <c r="U292" s="29"/>
      <c r="V292" s="29"/>
      <c r="W292" s="28"/>
      <c r="X292" s="29"/>
      <c r="Y292" s="29"/>
      <c r="Z292" s="29"/>
      <c r="AA292" s="29"/>
      <c r="AB292" s="29"/>
      <c r="AC292" s="29"/>
      <c r="AD292" s="29"/>
      <c r="AE292" s="29"/>
      <c r="AF292" s="29"/>
      <c r="AG292" s="28"/>
      <c r="AH292" s="29"/>
      <c r="AI292" s="29"/>
      <c r="AJ292" s="29"/>
      <c r="AK292" s="29"/>
      <c r="AL292" s="29"/>
      <c r="AM292" s="29"/>
      <c r="AN292" s="29"/>
      <c r="AO292" s="29"/>
      <c r="AP292" s="29"/>
      <c r="AQ292" s="28"/>
      <c r="AR292" s="30"/>
      <c r="AS292" s="30"/>
      <c r="AT292" s="30"/>
      <c r="AU292" s="29"/>
      <c r="AV292" s="29"/>
      <c r="AW292" s="30"/>
      <c r="AX292" s="30"/>
      <c r="AY292" s="29"/>
      <c r="AZ292" s="30"/>
    </row>
    <row r="293" spans="1:52" s="116" customFormat="1" ht="45.75" customHeight="1" x14ac:dyDescent="0.25">
      <c r="A293" s="180"/>
      <c r="B293" s="180"/>
      <c r="C293" s="158"/>
      <c r="D293" s="21"/>
      <c r="E293" s="158"/>
      <c r="F293" s="200"/>
      <c r="G293" s="51" t="s">
        <v>536</v>
      </c>
      <c r="H293" s="59">
        <f>+J293/$J$300</f>
        <v>0.14150943396226415</v>
      </c>
      <c r="I293" s="24" t="s">
        <v>537</v>
      </c>
      <c r="J293" s="25">
        <f t="shared" si="118"/>
        <v>600</v>
      </c>
      <c r="K293" s="26">
        <f t="shared" si="126"/>
        <v>6</v>
      </c>
      <c r="L293" s="27">
        <v>3</v>
      </c>
      <c r="M293" s="28">
        <f t="shared" si="124"/>
        <v>300</v>
      </c>
      <c r="N293" s="29">
        <v>300</v>
      </c>
      <c r="O293" s="29"/>
      <c r="P293" s="29"/>
      <c r="Q293" s="29"/>
      <c r="R293" s="29"/>
      <c r="S293" s="29"/>
      <c r="T293" s="29"/>
      <c r="U293" s="29"/>
      <c r="V293" s="29">
        <v>1</v>
      </c>
      <c r="W293" s="28">
        <v>100</v>
      </c>
      <c r="X293" s="29">
        <v>100</v>
      </c>
      <c r="Y293" s="29"/>
      <c r="Z293" s="29"/>
      <c r="AA293" s="29"/>
      <c r="AB293" s="29"/>
      <c r="AC293" s="29"/>
      <c r="AD293" s="29"/>
      <c r="AE293" s="29"/>
      <c r="AF293" s="29">
        <v>1</v>
      </c>
      <c r="AG293" s="28">
        <f t="shared" si="125"/>
        <v>100</v>
      </c>
      <c r="AH293" s="29">
        <v>100</v>
      </c>
      <c r="AI293" s="29"/>
      <c r="AJ293" s="29"/>
      <c r="AK293" s="29"/>
      <c r="AL293" s="29"/>
      <c r="AM293" s="29"/>
      <c r="AN293" s="29"/>
      <c r="AO293" s="29"/>
      <c r="AP293" s="29">
        <v>1</v>
      </c>
      <c r="AQ293" s="28">
        <v>100</v>
      </c>
      <c r="AR293" s="30">
        <v>100</v>
      </c>
      <c r="AS293" s="30"/>
      <c r="AT293" s="30"/>
      <c r="AU293" s="29"/>
      <c r="AV293" s="29"/>
      <c r="AW293" s="30"/>
      <c r="AX293" s="30"/>
      <c r="AY293" s="29"/>
      <c r="AZ293" s="37" t="s">
        <v>531</v>
      </c>
    </row>
    <row r="294" spans="1:52" s="116" customFormat="1" ht="96" customHeight="1" x14ac:dyDescent="0.25">
      <c r="A294" s="180"/>
      <c r="B294" s="180"/>
      <c r="C294" s="158"/>
      <c r="D294" s="21"/>
      <c r="E294" s="158"/>
      <c r="F294" s="200"/>
      <c r="G294" s="51" t="s">
        <v>538</v>
      </c>
      <c r="H294" s="59">
        <f>+J294/$J$300</f>
        <v>0.12971698113207547</v>
      </c>
      <c r="I294" s="24" t="s">
        <v>539</v>
      </c>
      <c r="J294" s="25">
        <f t="shared" si="118"/>
        <v>550</v>
      </c>
      <c r="K294" s="26">
        <f t="shared" si="126"/>
        <v>1</v>
      </c>
      <c r="L294" s="27"/>
      <c r="M294" s="28">
        <f t="shared" si="124"/>
        <v>0</v>
      </c>
      <c r="N294" s="29"/>
      <c r="O294" s="29"/>
      <c r="P294" s="29"/>
      <c r="Q294" s="29"/>
      <c r="R294" s="29"/>
      <c r="S294" s="29"/>
      <c r="T294" s="29"/>
      <c r="U294" s="29"/>
      <c r="V294" s="29">
        <v>1</v>
      </c>
      <c r="W294" s="28">
        <f t="shared" si="120"/>
        <v>550</v>
      </c>
      <c r="X294" s="29">
        <v>550</v>
      </c>
      <c r="Y294" s="29"/>
      <c r="Z294" s="29"/>
      <c r="AA294" s="29"/>
      <c r="AB294" s="29"/>
      <c r="AC294" s="29"/>
      <c r="AD294" s="29"/>
      <c r="AE294" s="29"/>
      <c r="AF294" s="29"/>
      <c r="AG294" s="28">
        <f t="shared" si="125"/>
        <v>0</v>
      </c>
      <c r="AH294" s="29"/>
      <c r="AI294" s="29"/>
      <c r="AJ294" s="29"/>
      <c r="AK294" s="29"/>
      <c r="AL294" s="29"/>
      <c r="AM294" s="29"/>
      <c r="AN294" s="29"/>
      <c r="AO294" s="29"/>
      <c r="AP294" s="29"/>
      <c r="AQ294" s="28">
        <f t="shared" si="123"/>
        <v>0</v>
      </c>
      <c r="AR294" s="30"/>
      <c r="AS294" s="30"/>
      <c r="AT294" s="30"/>
      <c r="AU294" s="29"/>
      <c r="AV294" s="29"/>
      <c r="AW294" s="30"/>
      <c r="AX294" s="30"/>
      <c r="AY294" s="29"/>
      <c r="AZ294" s="31" t="s">
        <v>531</v>
      </c>
    </row>
    <row r="295" spans="1:52" s="116" customFormat="1" ht="75.75" customHeight="1" x14ac:dyDescent="0.25">
      <c r="A295" s="180"/>
      <c r="B295" s="180"/>
      <c r="C295" s="158"/>
      <c r="D295" s="21"/>
      <c r="E295" s="158"/>
      <c r="F295" s="200"/>
      <c r="G295" s="51" t="s">
        <v>540</v>
      </c>
      <c r="H295" s="59">
        <f>+J295/$J$300</f>
        <v>9.4339622641509441E-2</v>
      </c>
      <c r="I295" s="24" t="s">
        <v>541</v>
      </c>
      <c r="J295" s="25">
        <f t="shared" si="118"/>
        <v>400</v>
      </c>
      <c r="K295" s="26">
        <f t="shared" si="126"/>
        <v>2</v>
      </c>
      <c r="L295" s="27"/>
      <c r="M295" s="28">
        <f t="shared" si="124"/>
        <v>0</v>
      </c>
      <c r="N295" s="29"/>
      <c r="O295" s="29"/>
      <c r="P295" s="29"/>
      <c r="Q295" s="29"/>
      <c r="R295" s="29"/>
      <c r="S295" s="29"/>
      <c r="T295" s="29"/>
      <c r="U295" s="29"/>
      <c r="V295" s="29">
        <v>1</v>
      </c>
      <c r="W295" s="28">
        <f t="shared" si="120"/>
        <v>300</v>
      </c>
      <c r="X295" s="29">
        <v>300</v>
      </c>
      <c r="Y295" s="29"/>
      <c r="Z295" s="29"/>
      <c r="AA295" s="29"/>
      <c r="AB295" s="29"/>
      <c r="AC295" s="29"/>
      <c r="AD295" s="29"/>
      <c r="AE295" s="29"/>
      <c r="AF295" s="29"/>
      <c r="AG295" s="28">
        <f t="shared" si="125"/>
        <v>0</v>
      </c>
      <c r="AH295" s="29"/>
      <c r="AI295" s="29"/>
      <c r="AJ295" s="29"/>
      <c r="AK295" s="29"/>
      <c r="AL295" s="29"/>
      <c r="AM295" s="29"/>
      <c r="AN295" s="29"/>
      <c r="AO295" s="29"/>
      <c r="AP295" s="29">
        <v>1</v>
      </c>
      <c r="AQ295" s="28">
        <f t="shared" si="123"/>
        <v>100</v>
      </c>
      <c r="AR295" s="30">
        <v>100</v>
      </c>
      <c r="AS295" s="30"/>
      <c r="AT295" s="30"/>
      <c r="AU295" s="29"/>
      <c r="AV295" s="29"/>
      <c r="AW295" s="30"/>
      <c r="AX295" s="30"/>
      <c r="AY295" s="29"/>
      <c r="AZ295" s="31" t="s">
        <v>531</v>
      </c>
    </row>
    <row r="296" spans="1:52" s="116" customFormat="1" ht="56.25" customHeight="1" x14ac:dyDescent="0.25">
      <c r="A296" s="180"/>
      <c r="B296" s="180"/>
      <c r="C296" s="158"/>
      <c r="D296" s="21"/>
      <c r="E296" s="158"/>
      <c r="F296" s="200"/>
      <c r="G296" s="51" t="s">
        <v>542</v>
      </c>
      <c r="H296" s="59">
        <f>+J296/$J$300</f>
        <v>0.20518867924528303</v>
      </c>
      <c r="I296" s="24" t="s">
        <v>543</v>
      </c>
      <c r="J296" s="25">
        <f t="shared" si="118"/>
        <v>870</v>
      </c>
      <c r="K296" s="26">
        <f t="shared" si="126"/>
        <v>4</v>
      </c>
      <c r="L296" s="27"/>
      <c r="M296" s="28">
        <f t="shared" si="124"/>
        <v>0</v>
      </c>
      <c r="N296" s="29"/>
      <c r="O296" s="29"/>
      <c r="P296" s="29"/>
      <c r="Q296" s="29"/>
      <c r="R296" s="29"/>
      <c r="S296" s="29"/>
      <c r="T296" s="29"/>
      <c r="U296" s="29"/>
      <c r="V296" s="29">
        <v>2</v>
      </c>
      <c r="W296" s="28">
        <f t="shared" si="120"/>
        <v>270</v>
      </c>
      <c r="X296" s="29"/>
      <c r="Y296" s="29"/>
      <c r="Z296" s="29"/>
      <c r="AA296" s="29"/>
      <c r="AB296" s="29"/>
      <c r="AC296" s="29">
        <v>270</v>
      </c>
      <c r="AD296" s="29"/>
      <c r="AE296" s="29"/>
      <c r="AF296" s="29">
        <v>2</v>
      </c>
      <c r="AG296" s="28">
        <f t="shared" si="125"/>
        <v>600</v>
      </c>
      <c r="AH296" s="29"/>
      <c r="AI296" s="29"/>
      <c r="AJ296" s="29"/>
      <c r="AK296" s="29"/>
      <c r="AL296" s="29"/>
      <c r="AM296" s="29">
        <v>600</v>
      </c>
      <c r="AN296" s="29"/>
      <c r="AO296" s="29"/>
      <c r="AP296" s="29"/>
      <c r="AQ296" s="28">
        <f t="shared" si="123"/>
        <v>0</v>
      </c>
      <c r="AR296" s="30"/>
      <c r="AS296" s="30"/>
      <c r="AT296" s="30"/>
      <c r="AU296" s="29"/>
      <c r="AV296" s="29"/>
      <c r="AW296" s="30"/>
      <c r="AX296" s="30"/>
      <c r="AY296" s="29"/>
      <c r="AZ296" s="31" t="s">
        <v>531</v>
      </c>
    </row>
    <row r="297" spans="1:52" s="116" customFormat="1" ht="42" customHeight="1" x14ac:dyDescent="0.25">
      <c r="A297" s="180"/>
      <c r="B297" s="180"/>
      <c r="C297" s="158"/>
      <c r="D297" s="21"/>
      <c r="E297" s="158"/>
      <c r="F297" s="200"/>
      <c r="G297" s="66" t="s">
        <v>544</v>
      </c>
      <c r="H297" s="59">
        <f>+J297/$J$300</f>
        <v>0.14150943396226415</v>
      </c>
      <c r="I297" s="24" t="s">
        <v>545</v>
      </c>
      <c r="J297" s="25">
        <f t="shared" si="118"/>
        <v>600</v>
      </c>
      <c r="K297" s="26">
        <f t="shared" si="126"/>
        <v>3</v>
      </c>
      <c r="L297" s="27"/>
      <c r="M297" s="28">
        <f t="shared" si="124"/>
        <v>0</v>
      </c>
      <c r="N297" s="29"/>
      <c r="O297" s="29"/>
      <c r="P297" s="29"/>
      <c r="Q297" s="29"/>
      <c r="R297" s="29"/>
      <c r="S297" s="29"/>
      <c r="T297" s="29"/>
      <c r="U297" s="29"/>
      <c r="V297" s="29">
        <v>1</v>
      </c>
      <c r="W297" s="28">
        <v>200</v>
      </c>
      <c r="X297" s="29">
        <v>200</v>
      </c>
      <c r="Y297" s="29"/>
      <c r="Z297" s="29"/>
      <c r="AA297" s="29"/>
      <c r="AB297" s="29"/>
      <c r="AC297" s="29"/>
      <c r="AD297" s="29"/>
      <c r="AE297" s="29"/>
      <c r="AF297" s="29">
        <v>1</v>
      </c>
      <c r="AG297" s="28">
        <f t="shared" si="125"/>
        <v>200</v>
      </c>
      <c r="AH297" s="29">
        <v>200</v>
      </c>
      <c r="AI297" s="29"/>
      <c r="AJ297" s="29"/>
      <c r="AK297" s="29"/>
      <c r="AL297" s="29"/>
      <c r="AM297" s="29"/>
      <c r="AN297" s="29"/>
      <c r="AO297" s="29"/>
      <c r="AP297" s="29">
        <v>1</v>
      </c>
      <c r="AQ297" s="28">
        <f t="shared" si="123"/>
        <v>200</v>
      </c>
      <c r="AR297" s="30">
        <v>200</v>
      </c>
      <c r="AS297" s="30"/>
      <c r="AT297" s="30"/>
      <c r="AU297" s="29"/>
      <c r="AV297" s="29"/>
      <c r="AW297" s="30"/>
      <c r="AX297" s="30"/>
      <c r="AY297" s="29"/>
      <c r="AZ297" s="31" t="s">
        <v>531</v>
      </c>
    </row>
    <row r="298" spans="1:52" s="116" customFormat="1" ht="66" customHeight="1" x14ac:dyDescent="0.25">
      <c r="A298" s="180"/>
      <c r="B298" s="180"/>
      <c r="C298" s="158"/>
      <c r="D298" s="21"/>
      <c r="E298" s="158"/>
      <c r="F298" s="200"/>
      <c r="G298" s="67"/>
      <c r="H298" s="59"/>
      <c r="I298" s="24" t="s">
        <v>546</v>
      </c>
      <c r="J298" s="25"/>
      <c r="K298" s="26"/>
      <c r="L298" s="27"/>
      <c r="M298" s="28"/>
      <c r="N298" s="29"/>
      <c r="O298" s="29"/>
      <c r="P298" s="29"/>
      <c r="Q298" s="29"/>
      <c r="R298" s="29"/>
      <c r="S298" s="29"/>
      <c r="T298" s="29"/>
      <c r="U298" s="29"/>
      <c r="V298" s="29"/>
      <c r="W298" s="28"/>
      <c r="X298" s="29"/>
      <c r="Y298" s="29"/>
      <c r="Z298" s="29"/>
      <c r="AA298" s="29"/>
      <c r="AB298" s="29"/>
      <c r="AC298" s="29"/>
      <c r="AD298" s="29"/>
      <c r="AE298" s="29"/>
      <c r="AF298" s="29"/>
      <c r="AG298" s="28"/>
      <c r="AH298" s="29"/>
      <c r="AI298" s="29"/>
      <c r="AJ298" s="29"/>
      <c r="AK298" s="29"/>
      <c r="AL298" s="29"/>
      <c r="AM298" s="29"/>
      <c r="AN298" s="29"/>
      <c r="AO298" s="29"/>
      <c r="AP298" s="29"/>
      <c r="AQ298" s="28"/>
      <c r="AR298" s="30"/>
      <c r="AS298" s="30"/>
      <c r="AT298" s="30"/>
      <c r="AU298" s="29"/>
      <c r="AV298" s="29"/>
      <c r="AW298" s="30"/>
      <c r="AX298" s="30"/>
      <c r="AY298" s="29"/>
      <c r="AZ298" s="30"/>
    </row>
    <row r="299" spans="1:52" s="116" customFormat="1" ht="48" customHeight="1" x14ac:dyDescent="0.25">
      <c r="A299" s="180"/>
      <c r="B299" s="180"/>
      <c r="C299" s="159"/>
      <c r="D299" s="40"/>
      <c r="E299" s="159"/>
      <c r="F299" s="199"/>
      <c r="G299" s="51" t="s">
        <v>547</v>
      </c>
      <c r="H299" s="59">
        <f>+J299/$J$300</f>
        <v>2.8301886792452831E-2</v>
      </c>
      <c r="I299" s="24" t="s">
        <v>548</v>
      </c>
      <c r="J299" s="25">
        <f t="shared" si="118"/>
        <v>120</v>
      </c>
      <c r="K299" s="26">
        <f t="shared" si="126"/>
        <v>4</v>
      </c>
      <c r="L299" s="27">
        <v>1</v>
      </c>
      <c r="M299" s="28">
        <f t="shared" si="124"/>
        <v>30</v>
      </c>
      <c r="N299" s="29">
        <v>30</v>
      </c>
      <c r="O299" s="29"/>
      <c r="P299" s="29"/>
      <c r="Q299" s="29"/>
      <c r="R299" s="29"/>
      <c r="S299" s="29"/>
      <c r="T299" s="29"/>
      <c r="U299" s="29"/>
      <c r="V299" s="29">
        <v>1</v>
      </c>
      <c r="W299" s="28">
        <f t="shared" si="120"/>
        <v>30</v>
      </c>
      <c r="X299" s="29">
        <v>30</v>
      </c>
      <c r="Y299" s="29"/>
      <c r="Z299" s="29"/>
      <c r="AA299" s="29"/>
      <c r="AB299" s="29"/>
      <c r="AC299" s="29"/>
      <c r="AD299" s="29"/>
      <c r="AE299" s="29"/>
      <c r="AF299" s="29">
        <v>1</v>
      </c>
      <c r="AG299" s="28">
        <f t="shared" si="125"/>
        <v>30</v>
      </c>
      <c r="AH299" s="29">
        <v>30</v>
      </c>
      <c r="AI299" s="29"/>
      <c r="AJ299" s="29"/>
      <c r="AK299" s="29"/>
      <c r="AL299" s="29"/>
      <c r="AM299" s="29"/>
      <c r="AN299" s="29"/>
      <c r="AO299" s="29"/>
      <c r="AP299" s="29">
        <v>1</v>
      </c>
      <c r="AQ299" s="28">
        <f t="shared" si="123"/>
        <v>30</v>
      </c>
      <c r="AR299" s="30">
        <v>30</v>
      </c>
      <c r="AS299" s="30"/>
      <c r="AT299" s="30"/>
      <c r="AU299" s="29"/>
      <c r="AV299" s="29"/>
      <c r="AW299" s="30"/>
      <c r="AX299" s="30"/>
      <c r="AY299" s="29"/>
      <c r="AZ299" s="37" t="s">
        <v>531</v>
      </c>
    </row>
    <row r="300" spans="1:52" s="116" customFormat="1" ht="12.75" customHeight="1" x14ac:dyDescent="0.2">
      <c r="A300" s="180"/>
      <c r="B300" s="180"/>
      <c r="C300" s="54" t="s">
        <v>67</v>
      </c>
      <c r="D300" s="55"/>
      <c r="E300" s="56"/>
      <c r="F300" s="151"/>
      <c r="G300" s="24"/>
      <c r="H300" s="85">
        <f>+H299+H297+H296+H295+H294+H293+H289+H291</f>
        <v>1</v>
      </c>
      <c r="I300" s="45"/>
      <c r="J300" s="26">
        <f>+J299+J297+J296+J295+J294+J293+J291+J289</f>
        <v>4240</v>
      </c>
      <c r="K300" s="26">
        <f t="shared" ref="K300:AO300" si="129">SUM(K291:K299)</f>
        <v>24</v>
      </c>
      <c r="L300" s="58">
        <f t="shared" si="129"/>
        <v>5</v>
      </c>
      <c r="M300" s="26">
        <f t="shared" si="129"/>
        <v>730</v>
      </c>
      <c r="N300" s="26">
        <f t="shared" si="129"/>
        <v>730</v>
      </c>
      <c r="O300" s="26">
        <f t="shared" si="129"/>
        <v>0</v>
      </c>
      <c r="P300" s="26">
        <f t="shared" si="129"/>
        <v>0</v>
      </c>
      <c r="Q300" s="26">
        <f t="shared" si="129"/>
        <v>0</v>
      </c>
      <c r="R300" s="26">
        <f t="shared" si="129"/>
        <v>0</v>
      </c>
      <c r="S300" s="26">
        <f t="shared" si="129"/>
        <v>0</v>
      </c>
      <c r="T300" s="26">
        <f t="shared" si="129"/>
        <v>0</v>
      </c>
      <c r="U300" s="26">
        <f t="shared" si="129"/>
        <v>0</v>
      </c>
      <c r="V300" s="26">
        <f t="shared" si="129"/>
        <v>8</v>
      </c>
      <c r="W300" s="26">
        <f t="shared" si="129"/>
        <v>1750</v>
      </c>
      <c r="X300" s="26">
        <f t="shared" si="129"/>
        <v>1480</v>
      </c>
      <c r="Y300" s="26">
        <f t="shared" si="129"/>
        <v>0</v>
      </c>
      <c r="Z300" s="26">
        <f t="shared" si="129"/>
        <v>0</v>
      </c>
      <c r="AA300" s="26">
        <f t="shared" si="129"/>
        <v>0</v>
      </c>
      <c r="AB300" s="26">
        <f t="shared" si="129"/>
        <v>0</v>
      </c>
      <c r="AC300" s="26">
        <f t="shared" si="129"/>
        <v>270</v>
      </c>
      <c r="AD300" s="26">
        <f t="shared" si="129"/>
        <v>0</v>
      </c>
      <c r="AE300" s="26">
        <f t="shared" si="129"/>
        <v>0</v>
      </c>
      <c r="AF300" s="26">
        <f t="shared" si="129"/>
        <v>6</v>
      </c>
      <c r="AG300" s="26">
        <f t="shared" si="129"/>
        <v>1080</v>
      </c>
      <c r="AH300" s="26">
        <f t="shared" si="129"/>
        <v>480</v>
      </c>
      <c r="AI300" s="26">
        <f t="shared" si="129"/>
        <v>0</v>
      </c>
      <c r="AJ300" s="26">
        <f t="shared" si="129"/>
        <v>0</v>
      </c>
      <c r="AK300" s="26">
        <f t="shared" si="129"/>
        <v>0</v>
      </c>
      <c r="AL300" s="26">
        <f t="shared" si="129"/>
        <v>0</v>
      </c>
      <c r="AM300" s="26">
        <f t="shared" si="129"/>
        <v>600</v>
      </c>
      <c r="AN300" s="26">
        <f t="shared" si="129"/>
        <v>0</v>
      </c>
      <c r="AO300" s="26">
        <f t="shared" si="129"/>
        <v>0</v>
      </c>
      <c r="AP300" s="26">
        <f t="shared" ref="AP300:AZ300" si="130">SUM(AP291:AP299)</f>
        <v>5</v>
      </c>
      <c r="AQ300" s="26">
        <f t="shared" si="130"/>
        <v>580</v>
      </c>
      <c r="AR300" s="26">
        <f t="shared" si="130"/>
        <v>580</v>
      </c>
      <c r="AS300" s="26">
        <f t="shared" si="130"/>
        <v>0</v>
      </c>
      <c r="AT300" s="26">
        <f t="shared" si="130"/>
        <v>0</v>
      </c>
      <c r="AU300" s="26">
        <f t="shared" si="130"/>
        <v>0</v>
      </c>
      <c r="AV300" s="26">
        <f t="shared" si="130"/>
        <v>0</v>
      </c>
      <c r="AW300" s="26">
        <f t="shared" si="130"/>
        <v>0</v>
      </c>
      <c r="AX300" s="26">
        <f t="shared" si="130"/>
        <v>0</v>
      </c>
      <c r="AY300" s="25">
        <f t="shared" si="130"/>
        <v>0</v>
      </c>
      <c r="AZ300" s="25">
        <f t="shared" si="130"/>
        <v>0</v>
      </c>
    </row>
    <row r="301" spans="1:52" s="116" customFormat="1" ht="51" customHeight="1" x14ac:dyDescent="0.25">
      <c r="A301" s="180"/>
      <c r="B301" s="180"/>
      <c r="C301" s="139" t="s">
        <v>549</v>
      </c>
      <c r="D301" s="70">
        <f>+J303/J331</f>
        <v>0.54399235277004276</v>
      </c>
      <c r="E301" s="139"/>
      <c r="F301" s="197"/>
      <c r="G301" s="51" t="s">
        <v>550</v>
      </c>
      <c r="H301" s="59">
        <f>+J301/$J$303</f>
        <v>0.98726666157333132</v>
      </c>
      <c r="I301" s="84" t="s">
        <v>551</v>
      </c>
      <c r="J301" s="25">
        <f t="shared" si="118"/>
        <v>155068</v>
      </c>
      <c r="K301" s="98">
        <f>+L301+V301+AF301+AP301</f>
        <v>2000</v>
      </c>
      <c r="L301" s="110">
        <v>500</v>
      </c>
      <c r="M301" s="201">
        <f t="shared" si="124"/>
        <v>36000</v>
      </c>
      <c r="N301" s="29"/>
      <c r="O301" s="29"/>
      <c r="P301" s="29"/>
      <c r="Q301" s="29">
        <v>32000</v>
      </c>
      <c r="R301" s="29"/>
      <c r="S301" s="29">
        <v>4000</v>
      </c>
      <c r="T301" s="29"/>
      <c r="U301" s="29"/>
      <c r="V301" s="111">
        <v>500</v>
      </c>
      <c r="W301" s="201">
        <f t="shared" si="120"/>
        <v>79000</v>
      </c>
      <c r="X301" s="29"/>
      <c r="Y301" s="29"/>
      <c r="Z301" s="29"/>
      <c r="AA301" s="29">
        <v>25000</v>
      </c>
      <c r="AB301" s="29"/>
      <c r="AC301" s="29">
        <v>4000</v>
      </c>
      <c r="AD301" s="29">
        <v>50000</v>
      </c>
      <c r="AE301" s="29"/>
      <c r="AF301" s="202">
        <v>500</v>
      </c>
      <c r="AG301" s="201">
        <f>SUM(AH301:AO301)</f>
        <v>24068</v>
      </c>
      <c r="AH301" s="29"/>
      <c r="AI301" s="29"/>
      <c r="AJ301" s="29"/>
      <c r="AK301" s="29">
        <v>17068</v>
      </c>
      <c r="AL301" s="29"/>
      <c r="AM301" s="29">
        <v>7000</v>
      </c>
      <c r="AN301" s="29"/>
      <c r="AO301" s="29"/>
      <c r="AP301" s="111">
        <v>500</v>
      </c>
      <c r="AQ301" s="201">
        <f t="shared" si="123"/>
        <v>16000</v>
      </c>
      <c r="AR301" s="30"/>
      <c r="AS301" s="30"/>
      <c r="AT301" s="30"/>
      <c r="AU301" s="29">
        <v>16000</v>
      </c>
      <c r="AV301" s="29"/>
      <c r="AW301" s="30"/>
      <c r="AX301" s="30"/>
      <c r="AY301" s="29"/>
      <c r="AZ301" s="31" t="s">
        <v>552</v>
      </c>
    </row>
    <row r="302" spans="1:52" s="116" customFormat="1" ht="54.75" customHeight="1" x14ac:dyDescent="0.25">
      <c r="A302" s="180"/>
      <c r="B302" s="180"/>
      <c r="C302" s="156"/>
      <c r="D302" s="40"/>
      <c r="E302" s="156"/>
      <c r="F302" s="199"/>
      <c r="G302" s="51" t="s">
        <v>553</v>
      </c>
      <c r="H302" s="59">
        <f>+J302/$J$303</f>
        <v>1.2733338426668704E-2</v>
      </c>
      <c r="I302" s="24" t="s">
        <v>554</v>
      </c>
      <c r="J302" s="25">
        <f t="shared" si="118"/>
        <v>2000</v>
      </c>
      <c r="K302" s="25">
        <f>+K301</f>
        <v>2000</v>
      </c>
      <c r="L302" s="27"/>
      <c r="M302" s="28">
        <f>SUM(N302:U302)</f>
        <v>0</v>
      </c>
      <c r="N302" s="29"/>
      <c r="O302" s="29"/>
      <c r="P302" s="29"/>
      <c r="Q302" s="29"/>
      <c r="R302" s="29"/>
      <c r="S302" s="29"/>
      <c r="T302" s="29"/>
      <c r="U302" s="29"/>
      <c r="V302" s="29">
        <v>1</v>
      </c>
      <c r="W302" s="28">
        <f>SUM(X302:AE302)</f>
        <v>2000</v>
      </c>
      <c r="X302" s="29"/>
      <c r="Y302" s="29"/>
      <c r="Z302" s="29"/>
      <c r="AA302" s="29"/>
      <c r="AB302" s="29"/>
      <c r="AC302" s="29">
        <v>2000</v>
      </c>
      <c r="AD302" s="29"/>
      <c r="AE302" s="29"/>
      <c r="AF302" s="29"/>
      <c r="AG302" s="28">
        <f>SUM(AH302:AO302)</f>
        <v>0</v>
      </c>
      <c r="AH302" s="29"/>
      <c r="AI302" s="29"/>
      <c r="AJ302" s="29"/>
      <c r="AK302" s="29"/>
      <c r="AL302" s="29"/>
      <c r="AM302" s="29"/>
      <c r="AN302" s="29"/>
      <c r="AO302" s="29"/>
      <c r="AP302" s="29"/>
      <c r="AQ302" s="28">
        <f>SUM(AR302:AY302)</f>
        <v>0</v>
      </c>
      <c r="AR302" s="30"/>
      <c r="AS302" s="30"/>
      <c r="AT302" s="30"/>
      <c r="AU302" s="29"/>
      <c r="AV302" s="29"/>
      <c r="AW302" s="30"/>
      <c r="AX302" s="30"/>
      <c r="AY302" s="29"/>
      <c r="AZ302" s="31" t="s">
        <v>555</v>
      </c>
    </row>
    <row r="303" spans="1:52" s="138" customFormat="1" ht="12.75" customHeight="1" x14ac:dyDescent="0.2">
      <c r="A303" s="180"/>
      <c r="B303" s="180"/>
      <c r="C303" s="54" t="s">
        <v>67</v>
      </c>
      <c r="D303" s="55"/>
      <c r="E303" s="56"/>
      <c r="F303" s="151"/>
      <c r="G303" s="24"/>
      <c r="H303" s="85">
        <f>SUM(H301:H302)</f>
        <v>1</v>
      </c>
      <c r="I303" s="45"/>
      <c r="J303" s="26">
        <f>SUM(J301:J302)</f>
        <v>157068</v>
      </c>
      <c r="K303" s="26"/>
      <c r="L303" s="58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</row>
    <row r="304" spans="1:52" s="116" customFormat="1" ht="24" customHeight="1" x14ac:dyDescent="0.25">
      <c r="A304" s="180"/>
      <c r="B304" s="180"/>
      <c r="C304" s="139" t="s">
        <v>556</v>
      </c>
      <c r="D304" s="70">
        <f>+J316/J331</f>
        <v>5.3059584666749787E-2</v>
      </c>
      <c r="E304" s="139"/>
      <c r="F304" s="197"/>
      <c r="G304" s="22" t="s">
        <v>557</v>
      </c>
      <c r="H304" s="59">
        <f t="shared" ref="H304:H315" si="131">+J304/$J$316</f>
        <v>0</v>
      </c>
      <c r="I304" s="24" t="s">
        <v>558</v>
      </c>
      <c r="J304" s="25">
        <f>+M304+W304+AG304+AQ304</f>
        <v>0</v>
      </c>
      <c r="K304" s="26">
        <f>+L304+V304+AF304+AP304</f>
        <v>0</v>
      </c>
      <c r="L304" s="27"/>
      <c r="M304" s="28">
        <f t="shared" si="124"/>
        <v>0</v>
      </c>
      <c r="N304" s="29"/>
      <c r="O304" s="29"/>
      <c r="P304" s="29"/>
      <c r="Q304" s="29"/>
      <c r="R304" s="29"/>
      <c r="S304" s="29"/>
      <c r="T304" s="29"/>
      <c r="U304" s="29"/>
      <c r="V304" s="29">
        <f t="shared" ref="V304:W315" si="132">SUM(W304:AD304)</f>
        <v>0</v>
      </c>
      <c r="W304" s="28">
        <f t="shared" si="132"/>
        <v>0</v>
      </c>
      <c r="X304" s="29"/>
      <c r="Y304" s="29"/>
      <c r="Z304" s="29"/>
      <c r="AA304" s="29"/>
      <c r="AB304" s="29"/>
      <c r="AC304" s="29"/>
      <c r="AD304" s="29"/>
      <c r="AE304" s="29"/>
      <c r="AF304" s="29"/>
      <c r="AG304" s="28">
        <f t="shared" si="125"/>
        <v>0</v>
      </c>
      <c r="AH304" s="29"/>
      <c r="AI304" s="29"/>
      <c r="AJ304" s="29"/>
      <c r="AK304" s="29"/>
      <c r="AL304" s="29"/>
      <c r="AM304" s="29"/>
      <c r="AN304" s="29"/>
      <c r="AO304" s="29"/>
      <c r="AP304" s="29"/>
      <c r="AQ304" s="28">
        <f t="shared" si="123"/>
        <v>0</v>
      </c>
      <c r="AR304" s="30"/>
      <c r="AS304" s="30"/>
      <c r="AT304" s="30"/>
      <c r="AU304" s="29"/>
      <c r="AV304" s="29"/>
      <c r="AW304" s="30"/>
      <c r="AX304" s="30"/>
      <c r="AY304" s="29"/>
      <c r="AZ304" s="31" t="s">
        <v>559</v>
      </c>
    </row>
    <row r="305" spans="1:52" s="116" customFormat="1" ht="42.75" customHeight="1" x14ac:dyDescent="0.25">
      <c r="A305" s="180"/>
      <c r="B305" s="180"/>
      <c r="C305" s="141"/>
      <c r="D305" s="21"/>
      <c r="E305" s="141"/>
      <c r="F305" s="200"/>
      <c r="G305" s="35"/>
      <c r="H305" s="59">
        <f t="shared" si="131"/>
        <v>0</v>
      </c>
      <c r="I305" s="24" t="s">
        <v>560</v>
      </c>
      <c r="J305" s="25">
        <f t="shared" ref="J305:J315" si="133">+M305+W305+AG305+AQ305</f>
        <v>0</v>
      </c>
      <c r="K305" s="26">
        <f t="shared" ref="K305:K315" si="134">+L305+V305+AF305+AP305</f>
        <v>0</v>
      </c>
      <c r="L305" s="27"/>
      <c r="M305" s="28">
        <f t="shared" si="124"/>
        <v>0</v>
      </c>
      <c r="N305" s="29"/>
      <c r="O305" s="29"/>
      <c r="P305" s="29"/>
      <c r="Q305" s="29"/>
      <c r="R305" s="29"/>
      <c r="S305" s="29"/>
      <c r="T305" s="29"/>
      <c r="U305" s="29"/>
      <c r="V305" s="29">
        <f t="shared" si="132"/>
        <v>0</v>
      </c>
      <c r="W305" s="28">
        <f t="shared" si="132"/>
        <v>0</v>
      </c>
      <c r="X305" s="29"/>
      <c r="Y305" s="29"/>
      <c r="Z305" s="29"/>
      <c r="AA305" s="29"/>
      <c r="AB305" s="29"/>
      <c r="AC305" s="29"/>
      <c r="AD305" s="29"/>
      <c r="AE305" s="29"/>
      <c r="AF305" s="29"/>
      <c r="AG305" s="28">
        <f t="shared" si="125"/>
        <v>0</v>
      </c>
      <c r="AH305" s="29"/>
      <c r="AI305" s="29"/>
      <c r="AJ305" s="29"/>
      <c r="AK305" s="29"/>
      <c r="AL305" s="29"/>
      <c r="AM305" s="29"/>
      <c r="AN305" s="29"/>
      <c r="AO305" s="29"/>
      <c r="AP305" s="29"/>
      <c r="AQ305" s="28">
        <f t="shared" si="123"/>
        <v>0</v>
      </c>
      <c r="AR305" s="30"/>
      <c r="AS305" s="30"/>
      <c r="AT305" s="30"/>
      <c r="AU305" s="29"/>
      <c r="AV305" s="29"/>
      <c r="AW305" s="30"/>
      <c r="AX305" s="30"/>
      <c r="AY305" s="29"/>
      <c r="AZ305" s="31" t="s">
        <v>559</v>
      </c>
    </row>
    <row r="306" spans="1:52" s="116" customFormat="1" ht="36" customHeight="1" x14ac:dyDescent="0.25">
      <c r="A306" s="180"/>
      <c r="B306" s="180"/>
      <c r="C306" s="141"/>
      <c r="D306" s="21"/>
      <c r="E306" s="141"/>
      <c r="F306" s="200"/>
      <c r="G306" s="22" t="s">
        <v>561</v>
      </c>
      <c r="H306" s="59">
        <f t="shared" si="131"/>
        <v>0</v>
      </c>
      <c r="I306" s="24" t="s">
        <v>562</v>
      </c>
      <c r="J306" s="25">
        <f t="shared" si="133"/>
        <v>0</v>
      </c>
      <c r="K306" s="26">
        <f t="shared" si="134"/>
        <v>0</v>
      </c>
      <c r="L306" s="27"/>
      <c r="M306" s="28">
        <f t="shared" si="124"/>
        <v>0</v>
      </c>
      <c r="N306" s="29"/>
      <c r="O306" s="29"/>
      <c r="P306" s="29"/>
      <c r="Q306" s="29"/>
      <c r="R306" s="29"/>
      <c r="S306" s="29"/>
      <c r="T306" s="29"/>
      <c r="U306" s="29"/>
      <c r="V306" s="29">
        <f t="shared" si="132"/>
        <v>0</v>
      </c>
      <c r="W306" s="28">
        <f t="shared" si="132"/>
        <v>0</v>
      </c>
      <c r="X306" s="29"/>
      <c r="Y306" s="29"/>
      <c r="Z306" s="29"/>
      <c r="AA306" s="29"/>
      <c r="AB306" s="29"/>
      <c r="AC306" s="29"/>
      <c r="AD306" s="29"/>
      <c r="AE306" s="29"/>
      <c r="AF306" s="29"/>
      <c r="AG306" s="28">
        <f t="shared" si="125"/>
        <v>0</v>
      </c>
      <c r="AH306" s="29"/>
      <c r="AI306" s="29"/>
      <c r="AJ306" s="29"/>
      <c r="AK306" s="29"/>
      <c r="AL306" s="29"/>
      <c r="AM306" s="29"/>
      <c r="AN306" s="29"/>
      <c r="AO306" s="29"/>
      <c r="AP306" s="29"/>
      <c r="AQ306" s="28">
        <f t="shared" si="123"/>
        <v>0</v>
      </c>
      <c r="AR306" s="30"/>
      <c r="AS306" s="30"/>
      <c r="AT306" s="30"/>
      <c r="AU306" s="29"/>
      <c r="AV306" s="29"/>
      <c r="AW306" s="30"/>
      <c r="AX306" s="30"/>
      <c r="AY306" s="29"/>
      <c r="AZ306" s="31" t="s">
        <v>559</v>
      </c>
    </row>
    <row r="307" spans="1:52" s="116" customFormat="1" ht="48" customHeight="1" x14ac:dyDescent="0.25">
      <c r="A307" s="180"/>
      <c r="B307" s="180"/>
      <c r="C307" s="141"/>
      <c r="D307" s="21"/>
      <c r="E307" s="141"/>
      <c r="F307" s="200"/>
      <c r="G307" s="35"/>
      <c r="H307" s="59">
        <f t="shared" si="131"/>
        <v>1.95822454308094E-2</v>
      </c>
      <c r="I307" s="24" t="s">
        <v>563</v>
      </c>
      <c r="J307" s="25">
        <f t="shared" si="133"/>
        <v>300</v>
      </c>
      <c r="K307" s="26">
        <f t="shared" si="134"/>
        <v>1</v>
      </c>
      <c r="L307" s="27"/>
      <c r="M307" s="28">
        <f t="shared" si="124"/>
        <v>0</v>
      </c>
      <c r="N307" s="29"/>
      <c r="O307" s="29"/>
      <c r="P307" s="29"/>
      <c r="Q307" s="29"/>
      <c r="R307" s="29"/>
      <c r="S307" s="29"/>
      <c r="T307" s="29"/>
      <c r="U307" s="29"/>
      <c r="V307" s="29">
        <v>1</v>
      </c>
      <c r="W307" s="28">
        <f t="shared" si="132"/>
        <v>300</v>
      </c>
      <c r="X307" s="29">
        <v>300</v>
      </c>
      <c r="Y307" s="29"/>
      <c r="Z307" s="29"/>
      <c r="AA307" s="29"/>
      <c r="AB307" s="29"/>
      <c r="AC307" s="29"/>
      <c r="AD307" s="29"/>
      <c r="AE307" s="29"/>
      <c r="AF307" s="29"/>
      <c r="AG307" s="28">
        <f t="shared" si="125"/>
        <v>0</v>
      </c>
      <c r="AH307" s="29"/>
      <c r="AI307" s="29"/>
      <c r="AJ307" s="29"/>
      <c r="AK307" s="29"/>
      <c r="AL307" s="29"/>
      <c r="AM307" s="29"/>
      <c r="AN307" s="29"/>
      <c r="AO307" s="29"/>
      <c r="AP307" s="29"/>
      <c r="AQ307" s="28">
        <f t="shared" si="123"/>
        <v>0</v>
      </c>
      <c r="AR307" s="30"/>
      <c r="AS307" s="30"/>
      <c r="AT307" s="30"/>
      <c r="AU307" s="29"/>
      <c r="AV307" s="29"/>
      <c r="AW307" s="30"/>
      <c r="AX307" s="30"/>
      <c r="AY307" s="29"/>
      <c r="AZ307" s="30" t="s">
        <v>559</v>
      </c>
    </row>
    <row r="308" spans="1:52" s="116" customFormat="1" ht="24" customHeight="1" x14ac:dyDescent="0.25">
      <c r="A308" s="180"/>
      <c r="B308" s="180"/>
      <c r="C308" s="141"/>
      <c r="D308" s="21"/>
      <c r="E308" s="141"/>
      <c r="F308" s="200"/>
      <c r="G308" s="22" t="s">
        <v>564</v>
      </c>
      <c r="H308" s="59">
        <f t="shared" si="131"/>
        <v>0</v>
      </c>
      <c r="I308" s="24" t="s">
        <v>565</v>
      </c>
      <c r="J308" s="25">
        <f t="shared" si="133"/>
        <v>0</v>
      </c>
      <c r="K308" s="26">
        <f t="shared" si="134"/>
        <v>1</v>
      </c>
      <c r="L308" s="27">
        <v>1</v>
      </c>
      <c r="M308" s="28">
        <f t="shared" si="124"/>
        <v>0</v>
      </c>
      <c r="N308" s="29"/>
      <c r="O308" s="29"/>
      <c r="P308" s="29"/>
      <c r="Q308" s="29"/>
      <c r="R308" s="29"/>
      <c r="S308" s="29"/>
      <c r="T308" s="29"/>
      <c r="U308" s="29"/>
      <c r="V308" s="29">
        <f>SUM(W308:AD308)</f>
        <v>0</v>
      </c>
      <c r="W308" s="28">
        <f t="shared" si="132"/>
        <v>0</v>
      </c>
      <c r="X308" s="29"/>
      <c r="Y308" s="29"/>
      <c r="Z308" s="29"/>
      <c r="AA308" s="29"/>
      <c r="AB308" s="29"/>
      <c r="AC308" s="29"/>
      <c r="AD308" s="29"/>
      <c r="AE308" s="29"/>
      <c r="AF308" s="29"/>
      <c r="AG308" s="28">
        <f t="shared" si="125"/>
        <v>0</v>
      </c>
      <c r="AH308" s="29"/>
      <c r="AI308" s="29"/>
      <c r="AJ308" s="29"/>
      <c r="AK308" s="29"/>
      <c r="AL308" s="29"/>
      <c r="AM308" s="29"/>
      <c r="AN308" s="29"/>
      <c r="AO308" s="29"/>
      <c r="AP308" s="29"/>
      <c r="AQ308" s="28">
        <f t="shared" si="123"/>
        <v>0</v>
      </c>
      <c r="AR308" s="30"/>
      <c r="AS308" s="30"/>
      <c r="AT308" s="30"/>
      <c r="AU308" s="29"/>
      <c r="AV308" s="29"/>
      <c r="AW308" s="30"/>
      <c r="AX308" s="30"/>
      <c r="AY308" s="29"/>
      <c r="AZ308" s="30" t="s">
        <v>559</v>
      </c>
    </row>
    <row r="309" spans="1:52" s="116" customFormat="1" ht="33" customHeight="1" x14ac:dyDescent="0.25">
      <c r="A309" s="180"/>
      <c r="B309" s="180"/>
      <c r="C309" s="141"/>
      <c r="D309" s="21"/>
      <c r="E309" s="141"/>
      <c r="F309" s="200"/>
      <c r="G309" s="35"/>
      <c r="H309" s="59">
        <f t="shared" si="131"/>
        <v>3.2637075718015669E-2</v>
      </c>
      <c r="I309" s="24" t="s">
        <v>566</v>
      </c>
      <c r="J309" s="25">
        <f t="shared" si="133"/>
        <v>500</v>
      </c>
      <c r="K309" s="26">
        <f t="shared" si="134"/>
        <v>1</v>
      </c>
      <c r="L309" s="27"/>
      <c r="M309" s="28">
        <f t="shared" si="124"/>
        <v>0</v>
      </c>
      <c r="N309" s="29"/>
      <c r="O309" s="29"/>
      <c r="P309" s="29"/>
      <c r="Q309" s="29"/>
      <c r="R309" s="29"/>
      <c r="S309" s="29"/>
      <c r="T309" s="29"/>
      <c r="U309" s="29"/>
      <c r="V309" s="29">
        <v>1</v>
      </c>
      <c r="W309" s="28">
        <f t="shared" si="132"/>
        <v>500</v>
      </c>
      <c r="X309" s="29">
        <v>500</v>
      </c>
      <c r="Y309" s="29"/>
      <c r="Z309" s="29"/>
      <c r="AA309" s="29"/>
      <c r="AB309" s="29"/>
      <c r="AC309" s="29"/>
      <c r="AD309" s="29"/>
      <c r="AE309" s="29"/>
      <c r="AF309" s="29"/>
      <c r="AG309" s="28">
        <f t="shared" si="125"/>
        <v>0</v>
      </c>
      <c r="AH309" s="29"/>
      <c r="AI309" s="29"/>
      <c r="AJ309" s="29"/>
      <c r="AK309" s="29"/>
      <c r="AL309" s="29"/>
      <c r="AM309" s="29"/>
      <c r="AN309" s="29"/>
      <c r="AO309" s="29"/>
      <c r="AP309" s="29"/>
      <c r="AQ309" s="28">
        <f t="shared" si="123"/>
        <v>0</v>
      </c>
      <c r="AR309" s="30"/>
      <c r="AS309" s="30"/>
      <c r="AT309" s="30"/>
      <c r="AU309" s="29"/>
      <c r="AV309" s="29"/>
      <c r="AW309" s="30"/>
      <c r="AX309" s="30"/>
      <c r="AY309" s="29"/>
      <c r="AZ309" s="30" t="s">
        <v>559</v>
      </c>
    </row>
    <row r="310" spans="1:52" s="116" customFormat="1" ht="60" customHeight="1" x14ac:dyDescent="0.25">
      <c r="A310" s="180"/>
      <c r="B310" s="180"/>
      <c r="C310" s="141"/>
      <c r="D310" s="21"/>
      <c r="E310" s="141"/>
      <c r="F310" s="200"/>
      <c r="G310" s="24" t="s">
        <v>567</v>
      </c>
      <c r="H310" s="59">
        <f t="shared" si="131"/>
        <v>6.5274151436031328E-3</v>
      </c>
      <c r="I310" s="24" t="s">
        <v>568</v>
      </c>
      <c r="J310" s="25">
        <f t="shared" si="133"/>
        <v>100</v>
      </c>
      <c r="K310" s="26">
        <f t="shared" si="134"/>
        <v>3</v>
      </c>
      <c r="L310" s="27">
        <v>1</v>
      </c>
      <c r="M310" s="28">
        <f t="shared" si="124"/>
        <v>30</v>
      </c>
      <c r="N310" s="29">
        <v>30</v>
      </c>
      <c r="O310" s="29"/>
      <c r="P310" s="29"/>
      <c r="Q310" s="29"/>
      <c r="R310" s="29"/>
      <c r="S310" s="29"/>
      <c r="T310" s="29"/>
      <c r="U310" s="29"/>
      <c r="V310" s="29">
        <v>1</v>
      </c>
      <c r="W310" s="28">
        <f t="shared" si="132"/>
        <v>35</v>
      </c>
      <c r="X310" s="29">
        <v>35</v>
      </c>
      <c r="Y310" s="29"/>
      <c r="Z310" s="29"/>
      <c r="AA310" s="29"/>
      <c r="AB310" s="29"/>
      <c r="AC310" s="29"/>
      <c r="AD310" s="29"/>
      <c r="AE310" s="29"/>
      <c r="AF310" s="29">
        <v>1</v>
      </c>
      <c r="AG310" s="28">
        <f t="shared" si="125"/>
        <v>35</v>
      </c>
      <c r="AH310" s="29">
        <v>35</v>
      </c>
      <c r="AI310" s="29"/>
      <c r="AJ310" s="29"/>
      <c r="AK310" s="29"/>
      <c r="AL310" s="29"/>
      <c r="AM310" s="29"/>
      <c r="AN310" s="29"/>
      <c r="AO310" s="29"/>
      <c r="AP310" s="29"/>
      <c r="AQ310" s="28">
        <f t="shared" si="123"/>
        <v>0</v>
      </c>
      <c r="AR310" s="30"/>
      <c r="AS310" s="30"/>
      <c r="AT310" s="30"/>
      <c r="AU310" s="29"/>
      <c r="AV310" s="29"/>
      <c r="AW310" s="30"/>
      <c r="AX310" s="30"/>
      <c r="AY310" s="29"/>
      <c r="AZ310" s="30" t="s">
        <v>559</v>
      </c>
    </row>
    <row r="311" spans="1:52" s="116" customFormat="1" ht="36" customHeight="1" x14ac:dyDescent="0.25">
      <c r="A311" s="180"/>
      <c r="B311" s="180"/>
      <c r="C311" s="141"/>
      <c r="D311" s="21"/>
      <c r="E311" s="141"/>
      <c r="F311" s="200"/>
      <c r="G311" s="22" t="s">
        <v>569</v>
      </c>
      <c r="H311" s="59">
        <f t="shared" si="131"/>
        <v>0</v>
      </c>
      <c r="I311" s="24" t="s">
        <v>570</v>
      </c>
      <c r="J311" s="25">
        <f t="shared" si="133"/>
        <v>0</v>
      </c>
      <c r="K311" s="26">
        <f t="shared" si="134"/>
        <v>1</v>
      </c>
      <c r="L311" s="27">
        <v>1</v>
      </c>
      <c r="M311" s="28">
        <f t="shared" si="124"/>
        <v>0</v>
      </c>
      <c r="N311" s="29"/>
      <c r="O311" s="29"/>
      <c r="P311" s="29"/>
      <c r="Q311" s="29"/>
      <c r="R311" s="29"/>
      <c r="S311" s="29"/>
      <c r="T311" s="29"/>
      <c r="U311" s="29"/>
      <c r="V311" s="29">
        <f>SUM(W311:AD311)</f>
        <v>0</v>
      </c>
      <c r="W311" s="28">
        <f t="shared" si="132"/>
        <v>0</v>
      </c>
      <c r="X311" s="29"/>
      <c r="Y311" s="29"/>
      <c r="Z311" s="29"/>
      <c r="AA311" s="29"/>
      <c r="AB311" s="29"/>
      <c r="AC311" s="29"/>
      <c r="AD311" s="29"/>
      <c r="AE311" s="29"/>
      <c r="AF311" s="29"/>
      <c r="AG311" s="28">
        <f t="shared" si="125"/>
        <v>0</v>
      </c>
      <c r="AH311" s="29"/>
      <c r="AI311" s="29"/>
      <c r="AJ311" s="29"/>
      <c r="AK311" s="29"/>
      <c r="AL311" s="29"/>
      <c r="AM311" s="29"/>
      <c r="AN311" s="29"/>
      <c r="AO311" s="29"/>
      <c r="AP311" s="29"/>
      <c r="AQ311" s="28">
        <f t="shared" si="123"/>
        <v>0</v>
      </c>
      <c r="AR311" s="30"/>
      <c r="AS311" s="30"/>
      <c r="AT311" s="30"/>
      <c r="AU311" s="29"/>
      <c r="AV311" s="29"/>
      <c r="AW311" s="30"/>
      <c r="AX311" s="30"/>
      <c r="AY311" s="29"/>
      <c r="AZ311" s="30" t="s">
        <v>559</v>
      </c>
    </row>
    <row r="312" spans="1:52" s="116" customFormat="1" ht="50.25" customHeight="1" x14ac:dyDescent="0.25">
      <c r="A312" s="180"/>
      <c r="B312" s="180"/>
      <c r="C312" s="141"/>
      <c r="D312" s="21"/>
      <c r="E312" s="141"/>
      <c r="F312" s="200"/>
      <c r="G312" s="35"/>
      <c r="H312" s="59">
        <f t="shared" si="131"/>
        <v>5.2219321148825062E-2</v>
      </c>
      <c r="I312" s="24" t="s">
        <v>571</v>
      </c>
      <c r="J312" s="25">
        <f t="shared" si="133"/>
        <v>800</v>
      </c>
      <c r="K312" s="26">
        <f t="shared" si="134"/>
        <v>1</v>
      </c>
      <c r="L312" s="27"/>
      <c r="M312" s="28">
        <f t="shared" si="124"/>
        <v>0</v>
      </c>
      <c r="N312" s="29"/>
      <c r="O312" s="29"/>
      <c r="P312" s="29"/>
      <c r="Q312" s="29"/>
      <c r="R312" s="29"/>
      <c r="S312" s="29"/>
      <c r="T312" s="29"/>
      <c r="U312" s="29"/>
      <c r="V312" s="29">
        <v>1</v>
      </c>
      <c r="W312" s="28">
        <f t="shared" si="132"/>
        <v>800</v>
      </c>
      <c r="X312" s="29">
        <v>800</v>
      </c>
      <c r="Y312" s="29"/>
      <c r="Z312" s="29"/>
      <c r="AA312" s="29"/>
      <c r="AB312" s="29"/>
      <c r="AC312" s="29"/>
      <c r="AD312" s="29"/>
      <c r="AE312" s="29"/>
      <c r="AF312" s="29"/>
      <c r="AG312" s="28">
        <f t="shared" si="125"/>
        <v>0</v>
      </c>
      <c r="AH312" s="29"/>
      <c r="AI312" s="29"/>
      <c r="AJ312" s="29"/>
      <c r="AK312" s="29"/>
      <c r="AL312" s="29"/>
      <c r="AM312" s="29"/>
      <c r="AN312" s="29"/>
      <c r="AO312" s="29"/>
      <c r="AP312" s="29"/>
      <c r="AQ312" s="28">
        <f t="shared" si="123"/>
        <v>0</v>
      </c>
      <c r="AR312" s="30"/>
      <c r="AS312" s="30"/>
      <c r="AT312" s="30"/>
      <c r="AU312" s="29"/>
      <c r="AV312" s="29"/>
      <c r="AW312" s="30"/>
      <c r="AX312" s="30"/>
      <c r="AY312" s="29"/>
      <c r="AZ312" s="30" t="s">
        <v>559</v>
      </c>
    </row>
    <row r="313" spans="1:52" s="116" customFormat="1" ht="48" customHeight="1" x14ac:dyDescent="0.25">
      <c r="A313" s="180"/>
      <c r="B313" s="180"/>
      <c r="C313" s="141"/>
      <c r="D313" s="21"/>
      <c r="E313" s="141"/>
      <c r="F313" s="200"/>
      <c r="G313" s="24" t="s">
        <v>572</v>
      </c>
      <c r="H313" s="59">
        <f t="shared" si="131"/>
        <v>0.84856396866840733</v>
      </c>
      <c r="I313" s="24" t="s">
        <v>573</v>
      </c>
      <c r="J313" s="25">
        <f t="shared" si="133"/>
        <v>13000</v>
      </c>
      <c r="K313" s="26">
        <f t="shared" si="134"/>
        <v>1</v>
      </c>
      <c r="L313" s="27"/>
      <c r="M313" s="28">
        <f t="shared" si="124"/>
        <v>0</v>
      </c>
      <c r="N313" s="29"/>
      <c r="O313" s="29"/>
      <c r="P313" s="29"/>
      <c r="Q313" s="29"/>
      <c r="R313" s="29"/>
      <c r="S313" s="29"/>
      <c r="T313" s="29"/>
      <c r="U313" s="29"/>
      <c r="V313" s="29">
        <v>1</v>
      </c>
      <c r="W313" s="28">
        <f t="shared" si="132"/>
        <v>13000</v>
      </c>
      <c r="X313" s="29"/>
      <c r="Y313" s="29"/>
      <c r="Z313" s="29"/>
      <c r="AA313" s="29"/>
      <c r="AB313" s="29"/>
      <c r="AC313" s="29">
        <v>13000</v>
      </c>
      <c r="AD313" s="29"/>
      <c r="AE313" s="29"/>
      <c r="AF313" s="29"/>
      <c r="AG313" s="28">
        <f t="shared" si="125"/>
        <v>0</v>
      </c>
      <c r="AH313" s="29"/>
      <c r="AI313" s="29"/>
      <c r="AJ313" s="29"/>
      <c r="AK313" s="29"/>
      <c r="AL313" s="29"/>
      <c r="AM313" s="29"/>
      <c r="AN313" s="29"/>
      <c r="AO313" s="29"/>
      <c r="AP313" s="29"/>
      <c r="AQ313" s="28">
        <f t="shared" ref="AQ313:AQ392" si="135">SUM(AR313:AY313)</f>
        <v>0</v>
      </c>
      <c r="AR313" s="30"/>
      <c r="AS313" s="30"/>
      <c r="AT313" s="30"/>
      <c r="AU313" s="29"/>
      <c r="AV313" s="29"/>
      <c r="AW313" s="30"/>
      <c r="AX313" s="30"/>
      <c r="AY313" s="29"/>
      <c r="AZ313" s="30" t="s">
        <v>559</v>
      </c>
    </row>
    <row r="314" spans="1:52" s="116" customFormat="1" ht="48" customHeight="1" x14ac:dyDescent="0.25">
      <c r="A314" s="180"/>
      <c r="B314" s="180"/>
      <c r="C314" s="141"/>
      <c r="D314" s="21"/>
      <c r="E314" s="141"/>
      <c r="F314" s="200"/>
      <c r="G314" s="24" t="s">
        <v>574</v>
      </c>
      <c r="H314" s="59">
        <f t="shared" si="131"/>
        <v>7.832898172323759E-3</v>
      </c>
      <c r="I314" s="24" t="s">
        <v>575</v>
      </c>
      <c r="J314" s="25">
        <f t="shared" si="133"/>
        <v>120</v>
      </c>
      <c r="K314" s="26">
        <f t="shared" si="134"/>
        <v>120</v>
      </c>
      <c r="L314" s="27"/>
      <c r="M314" s="28">
        <f t="shared" si="124"/>
        <v>0</v>
      </c>
      <c r="N314" s="29"/>
      <c r="O314" s="29"/>
      <c r="P314" s="29"/>
      <c r="Q314" s="29"/>
      <c r="R314" s="29"/>
      <c r="S314" s="29"/>
      <c r="T314" s="29"/>
      <c r="U314" s="29"/>
      <c r="V314" s="29">
        <v>40</v>
      </c>
      <c r="W314" s="28">
        <f t="shared" si="132"/>
        <v>40</v>
      </c>
      <c r="X314" s="29">
        <v>40</v>
      </c>
      <c r="Y314" s="29"/>
      <c r="Z314" s="29"/>
      <c r="AA314" s="29"/>
      <c r="AB314" s="29"/>
      <c r="AC314" s="29"/>
      <c r="AD314" s="29"/>
      <c r="AE314" s="29"/>
      <c r="AF314" s="29">
        <v>40</v>
      </c>
      <c r="AG314" s="28">
        <f t="shared" si="125"/>
        <v>40</v>
      </c>
      <c r="AH314" s="29">
        <v>40</v>
      </c>
      <c r="AI314" s="29"/>
      <c r="AJ314" s="29"/>
      <c r="AK314" s="29"/>
      <c r="AL314" s="29"/>
      <c r="AM314" s="29"/>
      <c r="AN314" s="29"/>
      <c r="AO314" s="29"/>
      <c r="AP314" s="29">
        <v>40</v>
      </c>
      <c r="AQ314" s="28">
        <f t="shared" si="135"/>
        <v>40</v>
      </c>
      <c r="AR314" s="29">
        <v>40</v>
      </c>
      <c r="AS314" s="29"/>
      <c r="AT314" s="29"/>
      <c r="AU314" s="29"/>
      <c r="AV314" s="29"/>
      <c r="AW314" s="29"/>
      <c r="AX314" s="29"/>
      <c r="AY314" s="29"/>
      <c r="AZ314" s="30" t="s">
        <v>559</v>
      </c>
    </row>
    <row r="315" spans="1:52" s="116" customFormat="1" ht="48" customHeight="1" x14ac:dyDescent="0.25">
      <c r="A315" s="180"/>
      <c r="B315" s="180"/>
      <c r="C315" s="156"/>
      <c r="D315" s="40"/>
      <c r="E315" s="156"/>
      <c r="F315" s="199"/>
      <c r="G315" s="24" t="s">
        <v>576</v>
      </c>
      <c r="H315" s="59">
        <f t="shared" si="131"/>
        <v>3.2637075718015669E-2</v>
      </c>
      <c r="I315" s="24" t="s">
        <v>577</v>
      </c>
      <c r="J315" s="25">
        <f t="shared" si="133"/>
        <v>500</v>
      </c>
      <c r="K315" s="26">
        <f t="shared" si="134"/>
        <v>1</v>
      </c>
      <c r="L315" s="27"/>
      <c r="M315" s="28">
        <f t="shared" si="124"/>
        <v>0</v>
      </c>
      <c r="N315" s="29"/>
      <c r="O315" s="29"/>
      <c r="P315" s="29"/>
      <c r="Q315" s="29"/>
      <c r="R315" s="29"/>
      <c r="S315" s="29"/>
      <c r="T315" s="29"/>
      <c r="U315" s="29"/>
      <c r="V315" s="29">
        <v>1</v>
      </c>
      <c r="W315" s="28">
        <f t="shared" si="132"/>
        <v>500</v>
      </c>
      <c r="X315" s="29">
        <v>500</v>
      </c>
      <c r="Y315" s="29"/>
      <c r="Z315" s="29"/>
      <c r="AA315" s="29"/>
      <c r="AB315" s="29"/>
      <c r="AC315" s="29"/>
      <c r="AD315" s="29"/>
      <c r="AE315" s="29"/>
      <c r="AF315" s="29"/>
      <c r="AG315" s="28">
        <f t="shared" si="125"/>
        <v>0</v>
      </c>
      <c r="AH315" s="29"/>
      <c r="AI315" s="29"/>
      <c r="AJ315" s="29"/>
      <c r="AK315" s="29"/>
      <c r="AL315" s="29"/>
      <c r="AM315" s="29"/>
      <c r="AN315" s="29"/>
      <c r="AO315" s="29"/>
      <c r="AP315" s="29"/>
      <c r="AQ315" s="28">
        <f t="shared" si="135"/>
        <v>0</v>
      </c>
      <c r="AR315" s="30"/>
      <c r="AS315" s="30"/>
      <c r="AT315" s="30"/>
      <c r="AU315" s="29"/>
      <c r="AV315" s="29"/>
      <c r="AW315" s="30"/>
      <c r="AX315" s="30"/>
      <c r="AY315" s="29"/>
      <c r="AZ315" s="30" t="s">
        <v>559</v>
      </c>
    </row>
    <row r="316" spans="1:52" s="116" customFormat="1" ht="12.75" customHeight="1" x14ac:dyDescent="0.2">
      <c r="A316" s="180"/>
      <c r="B316" s="180"/>
      <c r="C316" s="54" t="s">
        <v>67</v>
      </c>
      <c r="D316" s="55"/>
      <c r="E316" s="56"/>
      <c r="F316" s="151"/>
      <c r="G316" s="24"/>
      <c r="H316" s="85">
        <f>SUM(H304:H315)</f>
        <v>1.0000000000000002</v>
      </c>
      <c r="I316" s="45"/>
      <c r="J316" s="26">
        <f>SUM(J304:J315)</f>
        <v>15320</v>
      </c>
      <c r="K316" s="26">
        <f t="shared" ref="K316:AY316" si="136">SUM(K304:K315)</f>
        <v>130</v>
      </c>
      <c r="L316" s="58">
        <f t="shared" si="136"/>
        <v>3</v>
      </c>
      <c r="M316" s="26">
        <f t="shared" si="136"/>
        <v>30</v>
      </c>
      <c r="N316" s="26">
        <f t="shared" si="136"/>
        <v>30</v>
      </c>
      <c r="O316" s="26"/>
      <c r="P316" s="26">
        <f t="shared" si="136"/>
        <v>0</v>
      </c>
      <c r="Q316" s="26">
        <f t="shared" si="136"/>
        <v>0</v>
      </c>
      <c r="R316" s="26">
        <f t="shared" si="136"/>
        <v>0</v>
      </c>
      <c r="S316" s="26">
        <f t="shared" si="136"/>
        <v>0</v>
      </c>
      <c r="T316" s="26">
        <f t="shared" si="136"/>
        <v>0</v>
      </c>
      <c r="U316" s="26">
        <f t="shared" si="136"/>
        <v>0</v>
      </c>
      <c r="V316" s="26">
        <f t="shared" si="136"/>
        <v>46</v>
      </c>
      <c r="W316" s="26">
        <f t="shared" si="136"/>
        <v>15175</v>
      </c>
      <c r="X316" s="26">
        <f t="shared" si="136"/>
        <v>2175</v>
      </c>
      <c r="Y316" s="26"/>
      <c r="Z316" s="26">
        <f t="shared" si="136"/>
        <v>0</v>
      </c>
      <c r="AA316" s="26">
        <f t="shared" si="136"/>
        <v>0</v>
      </c>
      <c r="AB316" s="26"/>
      <c r="AC316" s="26">
        <f t="shared" si="136"/>
        <v>13000</v>
      </c>
      <c r="AD316" s="26">
        <f t="shared" si="136"/>
        <v>0</v>
      </c>
      <c r="AE316" s="26">
        <f t="shared" si="136"/>
        <v>0</v>
      </c>
      <c r="AF316" s="26">
        <f t="shared" si="136"/>
        <v>41</v>
      </c>
      <c r="AG316" s="26">
        <f t="shared" si="125"/>
        <v>75</v>
      </c>
      <c r="AH316" s="26">
        <f t="shared" si="136"/>
        <v>75</v>
      </c>
      <c r="AI316" s="26"/>
      <c r="AJ316" s="26">
        <f t="shared" si="136"/>
        <v>0</v>
      </c>
      <c r="AK316" s="26">
        <f t="shared" si="136"/>
        <v>0</v>
      </c>
      <c r="AL316" s="26"/>
      <c r="AM316" s="26">
        <f t="shared" si="136"/>
        <v>0</v>
      </c>
      <c r="AN316" s="26">
        <f t="shared" si="136"/>
        <v>0</v>
      </c>
      <c r="AO316" s="26">
        <f t="shared" si="136"/>
        <v>0</v>
      </c>
      <c r="AP316" s="26">
        <f t="shared" si="136"/>
        <v>40</v>
      </c>
      <c r="AQ316" s="26">
        <f t="shared" si="135"/>
        <v>40</v>
      </c>
      <c r="AR316" s="26">
        <f t="shared" si="136"/>
        <v>40</v>
      </c>
      <c r="AS316" s="26"/>
      <c r="AT316" s="26">
        <f t="shared" si="136"/>
        <v>0</v>
      </c>
      <c r="AU316" s="26">
        <f t="shared" si="136"/>
        <v>0</v>
      </c>
      <c r="AV316" s="26"/>
      <c r="AW316" s="26">
        <f t="shared" si="136"/>
        <v>0</v>
      </c>
      <c r="AX316" s="26">
        <f t="shared" si="136"/>
        <v>0</v>
      </c>
      <c r="AY316" s="26">
        <f t="shared" si="136"/>
        <v>0</v>
      </c>
      <c r="AZ316" s="30"/>
    </row>
    <row r="317" spans="1:52" s="116" customFormat="1" ht="60" customHeight="1" x14ac:dyDescent="0.25">
      <c r="A317" s="180"/>
      <c r="B317" s="180"/>
      <c r="C317" s="139" t="s">
        <v>578</v>
      </c>
      <c r="D317" s="70">
        <f>+J330/J331</f>
        <v>0.21495365944890071</v>
      </c>
      <c r="E317" s="203"/>
      <c r="F317" s="204">
        <f>+J317/$J$330</f>
        <v>5.8004640371229696E-2</v>
      </c>
      <c r="G317" s="51" t="s">
        <v>579</v>
      </c>
      <c r="H317" s="52">
        <f>+J317/$J$330</f>
        <v>5.8004640371229696E-2</v>
      </c>
      <c r="I317" s="51" t="s">
        <v>580</v>
      </c>
      <c r="J317" s="25">
        <f>+M317+W317+AG317+AQ317</f>
        <v>3600</v>
      </c>
      <c r="K317" s="26">
        <f>+L317+V317+AF317+AP317</f>
        <v>6</v>
      </c>
      <c r="L317" s="27"/>
      <c r="M317" s="28">
        <f t="shared" si="124"/>
        <v>0</v>
      </c>
      <c r="N317" s="29"/>
      <c r="O317" s="29"/>
      <c r="P317" s="29"/>
      <c r="Q317" s="29"/>
      <c r="R317" s="29"/>
      <c r="S317" s="29"/>
      <c r="T317" s="29"/>
      <c r="U317" s="29"/>
      <c r="V317" s="29">
        <v>2</v>
      </c>
      <c r="W317" s="28">
        <f>SUM(X317:AE317)</f>
        <v>1200</v>
      </c>
      <c r="X317" s="29">
        <v>1200</v>
      </c>
      <c r="Y317" s="29"/>
      <c r="Z317" s="29"/>
      <c r="AA317" s="29"/>
      <c r="AB317" s="29"/>
      <c r="AC317" s="29"/>
      <c r="AD317" s="29"/>
      <c r="AE317" s="29"/>
      <c r="AF317" s="29">
        <v>3</v>
      </c>
      <c r="AG317" s="28">
        <f t="shared" si="125"/>
        <v>1800</v>
      </c>
      <c r="AH317" s="29">
        <v>1800</v>
      </c>
      <c r="AI317" s="29"/>
      <c r="AJ317" s="29"/>
      <c r="AK317" s="29"/>
      <c r="AL317" s="29"/>
      <c r="AM317" s="29"/>
      <c r="AN317" s="29"/>
      <c r="AO317" s="29"/>
      <c r="AP317" s="29">
        <v>1</v>
      </c>
      <c r="AQ317" s="28">
        <f t="shared" si="135"/>
        <v>600</v>
      </c>
      <c r="AR317" s="30">
        <v>600</v>
      </c>
      <c r="AS317" s="30"/>
      <c r="AT317" s="30"/>
      <c r="AU317" s="29"/>
      <c r="AV317" s="29"/>
      <c r="AW317" s="30"/>
      <c r="AX317" s="30"/>
      <c r="AY317" s="29"/>
      <c r="AZ317" s="31" t="s">
        <v>581</v>
      </c>
    </row>
    <row r="318" spans="1:52" s="116" customFormat="1" ht="49.5" customHeight="1" x14ac:dyDescent="0.25">
      <c r="A318" s="180"/>
      <c r="B318" s="180"/>
      <c r="C318" s="141"/>
      <c r="D318" s="21"/>
      <c r="E318" s="205"/>
      <c r="F318" s="206"/>
      <c r="G318" s="66" t="s">
        <v>582</v>
      </c>
      <c r="H318" s="52">
        <f t="shared" ref="H318:H329" si="137">+J318/$J$330</f>
        <v>2.4168600154679041E-3</v>
      </c>
      <c r="I318" s="24" t="s">
        <v>583</v>
      </c>
      <c r="J318" s="25">
        <f t="shared" ref="J318:J329" si="138">+M318+W318+AG318+AQ318</f>
        <v>150</v>
      </c>
      <c r="K318" s="26">
        <f t="shared" ref="K318:K329" si="139">+L318+V318+AF318+AP318</f>
        <v>1</v>
      </c>
      <c r="L318" s="27"/>
      <c r="M318" s="28">
        <f t="shared" si="124"/>
        <v>150</v>
      </c>
      <c r="N318" s="29">
        <v>150</v>
      </c>
      <c r="O318" s="29"/>
      <c r="P318" s="29"/>
      <c r="Q318" s="29"/>
      <c r="R318" s="29"/>
      <c r="S318" s="29"/>
      <c r="T318" s="29"/>
      <c r="U318" s="29"/>
      <c r="V318" s="29">
        <v>1</v>
      </c>
      <c r="W318" s="28">
        <f>SUM(X318:AE318)</f>
        <v>0</v>
      </c>
      <c r="X318" s="29"/>
      <c r="Y318" s="29"/>
      <c r="Z318" s="29"/>
      <c r="AA318" s="29"/>
      <c r="AB318" s="29"/>
      <c r="AC318" s="29"/>
      <c r="AD318" s="29"/>
      <c r="AE318" s="29"/>
      <c r="AF318" s="29"/>
      <c r="AG318" s="28">
        <f t="shared" si="125"/>
        <v>0</v>
      </c>
      <c r="AH318" s="29"/>
      <c r="AI318" s="29"/>
      <c r="AJ318" s="29"/>
      <c r="AK318" s="29"/>
      <c r="AL318" s="29"/>
      <c r="AM318" s="29"/>
      <c r="AN318" s="29"/>
      <c r="AO318" s="29"/>
      <c r="AP318" s="29"/>
      <c r="AQ318" s="28">
        <f t="shared" si="135"/>
        <v>0</v>
      </c>
      <c r="AR318" s="30"/>
      <c r="AS318" s="30"/>
      <c r="AT318" s="30"/>
      <c r="AU318" s="29"/>
      <c r="AV318" s="29"/>
      <c r="AW318" s="30"/>
      <c r="AX318" s="30"/>
      <c r="AY318" s="29"/>
      <c r="AZ318" s="31" t="s">
        <v>581</v>
      </c>
    </row>
    <row r="319" spans="1:52" s="116" customFormat="1" ht="51" customHeight="1" x14ac:dyDescent="0.25">
      <c r="A319" s="180"/>
      <c r="B319" s="180"/>
      <c r="C319" s="141"/>
      <c r="D319" s="21"/>
      <c r="E319" s="205"/>
      <c r="F319" s="206"/>
      <c r="G319" s="67"/>
      <c r="H319" s="52">
        <f t="shared" si="137"/>
        <v>2.4168600154679041E-3</v>
      </c>
      <c r="I319" s="24" t="s">
        <v>584</v>
      </c>
      <c r="J319" s="25">
        <f t="shared" si="138"/>
        <v>150</v>
      </c>
      <c r="K319" s="26">
        <f t="shared" si="139"/>
        <v>1</v>
      </c>
      <c r="L319" s="27"/>
      <c r="M319" s="28">
        <f>SUM(N319:U319)</f>
        <v>0</v>
      </c>
      <c r="N319" s="29"/>
      <c r="O319" s="29"/>
      <c r="P319" s="29"/>
      <c r="Q319" s="29"/>
      <c r="R319" s="29"/>
      <c r="S319" s="29"/>
      <c r="T319" s="29"/>
      <c r="U319" s="29"/>
      <c r="V319" s="29"/>
      <c r="W319" s="28">
        <f>SUM(X319:AE319)</f>
        <v>0</v>
      </c>
      <c r="X319" s="29"/>
      <c r="Y319" s="29"/>
      <c r="Z319" s="29"/>
      <c r="AA319" s="29"/>
      <c r="AB319" s="29"/>
      <c r="AC319" s="29"/>
      <c r="AD319" s="29"/>
      <c r="AE319" s="29"/>
      <c r="AF319" s="29">
        <v>1</v>
      </c>
      <c r="AG319" s="28">
        <f t="shared" si="125"/>
        <v>150</v>
      </c>
      <c r="AH319" s="29">
        <v>150</v>
      </c>
      <c r="AI319" s="29"/>
      <c r="AJ319" s="29"/>
      <c r="AK319" s="29"/>
      <c r="AL319" s="29"/>
      <c r="AM319" s="29"/>
      <c r="AN319" s="29"/>
      <c r="AO319" s="29"/>
      <c r="AP319" s="29"/>
      <c r="AQ319" s="28">
        <f t="shared" si="135"/>
        <v>0</v>
      </c>
      <c r="AR319" s="30"/>
      <c r="AS319" s="30"/>
      <c r="AT319" s="30"/>
      <c r="AU319" s="29"/>
      <c r="AV319" s="29"/>
      <c r="AW319" s="30"/>
      <c r="AX319" s="30"/>
      <c r="AY319" s="29"/>
      <c r="AZ319" s="31" t="s">
        <v>585</v>
      </c>
    </row>
    <row r="320" spans="1:52" s="116" customFormat="1" ht="60" customHeight="1" x14ac:dyDescent="0.25">
      <c r="A320" s="180"/>
      <c r="B320" s="180"/>
      <c r="C320" s="141"/>
      <c r="D320" s="21"/>
      <c r="E320" s="205"/>
      <c r="F320" s="206"/>
      <c r="G320" s="51" t="s">
        <v>586</v>
      </c>
      <c r="H320" s="52">
        <f t="shared" si="137"/>
        <v>3.2224800206238718E-2</v>
      </c>
      <c r="I320" s="24" t="s">
        <v>587</v>
      </c>
      <c r="J320" s="25">
        <f t="shared" si="138"/>
        <v>2000</v>
      </c>
      <c r="K320" s="26">
        <f t="shared" si="139"/>
        <v>1000</v>
      </c>
      <c r="L320" s="27">
        <v>250</v>
      </c>
      <c r="M320" s="28">
        <v>250</v>
      </c>
      <c r="N320" s="29">
        <v>700</v>
      </c>
      <c r="O320" s="29"/>
      <c r="P320" s="29">
        <v>250</v>
      </c>
      <c r="Q320" s="29">
        <v>250</v>
      </c>
      <c r="R320" s="29">
        <v>250</v>
      </c>
      <c r="S320" s="29">
        <v>250</v>
      </c>
      <c r="T320" s="29">
        <v>250</v>
      </c>
      <c r="U320" s="29">
        <v>250</v>
      </c>
      <c r="V320" s="29">
        <v>250</v>
      </c>
      <c r="W320" s="28">
        <v>250</v>
      </c>
      <c r="X320" s="29">
        <v>250</v>
      </c>
      <c r="Y320" s="29"/>
      <c r="Z320" s="29">
        <v>250</v>
      </c>
      <c r="AA320" s="29">
        <v>250</v>
      </c>
      <c r="AB320" s="29"/>
      <c r="AC320" s="29">
        <v>250</v>
      </c>
      <c r="AD320" s="29">
        <v>250</v>
      </c>
      <c r="AE320" s="29">
        <v>250</v>
      </c>
      <c r="AF320" s="29">
        <v>250</v>
      </c>
      <c r="AG320" s="28">
        <f t="shared" si="125"/>
        <v>1500</v>
      </c>
      <c r="AH320" s="29">
        <v>250</v>
      </c>
      <c r="AI320" s="29"/>
      <c r="AJ320" s="29">
        <v>250</v>
      </c>
      <c r="AK320" s="29">
        <v>250</v>
      </c>
      <c r="AL320" s="29"/>
      <c r="AM320" s="29">
        <v>250</v>
      </c>
      <c r="AN320" s="29">
        <v>250</v>
      </c>
      <c r="AO320" s="29">
        <v>250</v>
      </c>
      <c r="AP320" s="29">
        <v>250</v>
      </c>
      <c r="AQ320" s="28">
        <f t="shared" si="135"/>
        <v>0</v>
      </c>
      <c r="AR320" s="30"/>
      <c r="AS320" s="30"/>
      <c r="AT320" s="30"/>
      <c r="AU320" s="29"/>
      <c r="AV320" s="29"/>
      <c r="AW320" s="30"/>
      <c r="AX320" s="30"/>
      <c r="AY320" s="29"/>
      <c r="AZ320" s="37" t="s">
        <v>581</v>
      </c>
    </row>
    <row r="321" spans="1:52" s="116" customFormat="1" ht="60.75" customHeight="1" x14ac:dyDescent="0.25">
      <c r="A321" s="180"/>
      <c r="B321" s="180"/>
      <c r="C321" s="141"/>
      <c r="D321" s="21"/>
      <c r="E321" s="205"/>
      <c r="F321" s="206"/>
      <c r="G321" s="66" t="s">
        <v>588</v>
      </c>
      <c r="H321" s="52">
        <f t="shared" si="137"/>
        <v>2.9485692188708432E-2</v>
      </c>
      <c r="I321" s="24" t="s">
        <v>589</v>
      </c>
      <c r="J321" s="25">
        <f t="shared" si="138"/>
        <v>1830</v>
      </c>
      <c r="K321" s="26">
        <f t="shared" si="139"/>
        <v>2000</v>
      </c>
      <c r="L321" s="27">
        <v>580</v>
      </c>
      <c r="M321" s="28">
        <f t="shared" si="124"/>
        <v>500</v>
      </c>
      <c r="N321" s="29">
        <v>500</v>
      </c>
      <c r="O321" s="29"/>
      <c r="P321" s="29"/>
      <c r="Q321" s="29"/>
      <c r="R321" s="29"/>
      <c r="S321" s="29"/>
      <c r="T321" s="29"/>
      <c r="U321" s="29"/>
      <c r="V321" s="29">
        <v>600</v>
      </c>
      <c r="W321" s="28">
        <f>SUM(X321:AE321)</f>
        <v>550</v>
      </c>
      <c r="X321" s="29">
        <v>550</v>
      </c>
      <c r="Y321" s="29"/>
      <c r="Z321" s="29"/>
      <c r="AA321" s="29"/>
      <c r="AB321" s="29"/>
      <c r="AC321" s="29"/>
      <c r="AD321" s="29"/>
      <c r="AE321" s="29"/>
      <c r="AF321" s="29">
        <v>620</v>
      </c>
      <c r="AG321" s="28">
        <f t="shared" si="125"/>
        <v>600</v>
      </c>
      <c r="AH321" s="29">
        <v>600</v>
      </c>
      <c r="AI321" s="29"/>
      <c r="AJ321" s="29"/>
      <c r="AK321" s="29"/>
      <c r="AL321" s="29"/>
      <c r="AM321" s="29"/>
      <c r="AN321" s="29"/>
      <c r="AO321" s="29"/>
      <c r="AP321" s="29">
        <v>200</v>
      </c>
      <c r="AQ321" s="28">
        <f t="shared" si="135"/>
        <v>180</v>
      </c>
      <c r="AR321" s="29">
        <v>180</v>
      </c>
      <c r="AS321" s="29"/>
      <c r="AT321" s="30"/>
      <c r="AU321" s="29"/>
      <c r="AV321" s="29"/>
      <c r="AW321" s="30"/>
      <c r="AX321" s="30"/>
      <c r="AY321" s="29"/>
      <c r="AZ321" s="31" t="s">
        <v>581</v>
      </c>
    </row>
    <row r="322" spans="1:52" s="116" customFormat="1" ht="48" customHeight="1" x14ac:dyDescent="0.25">
      <c r="A322" s="180"/>
      <c r="B322" s="180"/>
      <c r="C322" s="141"/>
      <c r="D322" s="21"/>
      <c r="E322" s="205"/>
      <c r="F322" s="206"/>
      <c r="G322" s="67"/>
      <c r="H322" s="52">
        <f t="shared" si="137"/>
        <v>5.8971384377416863E-3</v>
      </c>
      <c r="I322" s="24" t="s">
        <v>590</v>
      </c>
      <c r="J322" s="25">
        <f t="shared" si="138"/>
        <v>366</v>
      </c>
      <c r="K322" s="26">
        <f t="shared" si="139"/>
        <v>400</v>
      </c>
      <c r="L322" s="207">
        <f t="shared" ref="L322:AY322" si="140">+L321*20%</f>
        <v>116</v>
      </c>
      <c r="M322" s="208">
        <f t="shared" si="140"/>
        <v>100</v>
      </c>
      <c r="N322" s="208">
        <f t="shared" si="140"/>
        <v>100</v>
      </c>
      <c r="O322" s="208"/>
      <c r="P322" s="208">
        <f t="shared" si="140"/>
        <v>0</v>
      </c>
      <c r="Q322" s="208">
        <f t="shared" si="140"/>
        <v>0</v>
      </c>
      <c r="R322" s="208">
        <f t="shared" si="140"/>
        <v>0</v>
      </c>
      <c r="S322" s="208">
        <f t="shared" si="140"/>
        <v>0</v>
      </c>
      <c r="T322" s="208">
        <f t="shared" si="140"/>
        <v>0</v>
      </c>
      <c r="U322" s="208">
        <f t="shared" si="140"/>
        <v>0</v>
      </c>
      <c r="V322" s="209">
        <f t="shared" si="140"/>
        <v>120</v>
      </c>
      <c r="W322" s="208">
        <f t="shared" si="140"/>
        <v>110</v>
      </c>
      <c r="X322" s="208">
        <f t="shared" si="140"/>
        <v>110</v>
      </c>
      <c r="Y322" s="208"/>
      <c r="Z322" s="208">
        <f t="shared" si="140"/>
        <v>0</v>
      </c>
      <c r="AA322" s="208">
        <f t="shared" si="140"/>
        <v>0</v>
      </c>
      <c r="AB322" s="208"/>
      <c r="AC322" s="208">
        <f t="shared" si="140"/>
        <v>0</v>
      </c>
      <c r="AD322" s="208">
        <f t="shared" si="140"/>
        <v>0</v>
      </c>
      <c r="AE322" s="208">
        <f t="shared" si="140"/>
        <v>0</v>
      </c>
      <c r="AF322" s="208">
        <f t="shared" si="140"/>
        <v>124</v>
      </c>
      <c r="AG322" s="28">
        <f t="shared" si="125"/>
        <v>120</v>
      </c>
      <c r="AH322" s="208">
        <f t="shared" si="140"/>
        <v>120</v>
      </c>
      <c r="AI322" s="208"/>
      <c r="AJ322" s="208">
        <f t="shared" si="140"/>
        <v>0</v>
      </c>
      <c r="AK322" s="208">
        <f t="shared" si="140"/>
        <v>0</v>
      </c>
      <c r="AL322" s="208"/>
      <c r="AM322" s="208">
        <f t="shared" si="140"/>
        <v>0</v>
      </c>
      <c r="AN322" s="208">
        <f t="shared" si="140"/>
        <v>0</v>
      </c>
      <c r="AO322" s="208">
        <f t="shared" si="140"/>
        <v>0</v>
      </c>
      <c r="AP322" s="208">
        <f t="shared" si="140"/>
        <v>40</v>
      </c>
      <c r="AQ322" s="28">
        <f t="shared" si="135"/>
        <v>36</v>
      </c>
      <c r="AR322" s="208">
        <f t="shared" si="140"/>
        <v>36</v>
      </c>
      <c r="AS322" s="208"/>
      <c r="AT322" s="208">
        <f t="shared" si="140"/>
        <v>0</v>
      </c>
      <c r="AU322" s="208">
        <f t="shared" si="140"/>
        <v>0</v>
      </c>
      <c r="AV322" s="208"/>
      <c r="AW322" s="208">
        <f t="shared" si="140"/>
        <v>0</v>
      </c>
      <c r="AX322" s="208">
        <f t="shared" si="140"/>
        <v>0</v>
      </c>
      <c r="AY322" s="208">
        <f t="shared" si="140"/>
        <v>0</v>
      </c>
      <c r="AZ322" s="30"/>
    </row>
    <row r="323" spans="1:52" s="116" customFormat="1" ht="84" customHeight="1" x14ac:dyDescent="0.25">
      <c r="A323" s="180"/>
      <c r="B323" s="180"/>
      <c r="C323" s="141"/>
      <c r="D323" s="21"/>
      <c r="E323" s="205"/>
      <c r="F323" s="206"/>
      <c r="G323" s="51" t="s">
        <v>591</v>
      </c>
      <c r="H323" s="52">
        <f t="shared" si="137"/>
        <v>1.9544341325083786E-2</v>
      </c>
      <c r="I323" s="24" t="s">
        <v>592</v>
      </c>
      <c r="J323" s="25">
        <f t="shared" si="138"/>
        <v>1213</v>
      </c>
      <c r="K323" s="26">
        <f t="shared" si="139"/>
        <v>16</v>
      </c>
      <c r="L323" s="27">
        <v>4</v>
      </c>
      <c r="M323" s="28">
        <f t="shared" si="124"/>
        <v>305</v>
      </c>
      <c r="N323" s="29">
        <v>300</v>
      </c>
      <c r="O323" s="29"/>
      <c r="P323" s="29">
        <v>1</v>
      </c>
      <c r="Q323" s="29">
        <v>1</v>
      </c>
      <c r="R323" s="29">
        <v>1</v>
      </c>
      <c r="S323" s="29"/>
      <c r="T323" s="29">
        <v>1</v>
      </c>
      <c r="U323" s="29">
        <v>1</v>
      </c>
      <c r="V323" s="29">
        <v>4</v>
      </c>
      <c r="W323" s="28">
        <f t="shared" ref="W323:W329" si="141">SUM(X323:AE323)</f>
        <v>304</v>
      </c>
      <c r="X323" s="29">
        <v>300</v>
      </c>
      <c r="Y323" s="29"/>
      <c r="Z323" s="29">
        <v>1</v>
      </c>
      <c r="AA323" s="29">
        <v>1</v>
      </c>
      <c r="AB323" s="29"/>
      <c r="AC323" s="29"/>
      <c r="AD323" s="29">
        <v>1</v>
      </c>
      <c r="AE323" s="29">
        <v>1</v>
      </c>
      <c r="AF323" s="29">
        <v>4</v>
      </c>
      <c r="AG323" s="28">
        <f t="shared" si="125"/>
        <v>304</v>
      </c>
      <c r="AH323" s="29">
        <v>300</v>
      </c>
      <c r="AI323" s="29"/>
      <c r="AJ323" s="29">
        <v>1</v>
      </c>
      <c r="AK323" s="29">
        <v>1</v>
      </c>
      <c r="AL323" s="29"/>
      <c r="AM323" s="29"/>
      <c r="AN323" s="29">
        <v>1</v>
      </c>
      <c r="AO323" s="29">
        <v>1</v>
      </c>
      <c r="AP323" s="29">
        <v>4</v>
      </c>
      <c r="AQ323" s="28">
        <f t="shared" si="135"/>
        <v>300</v>
      </c>
      <c r="AR323" s="29">
        <v>300</v>
      </c>
      <c r="AS323" s="29"/>
      <c r="AT323" s="30"/>
      <c r="AU323" s="29"/>
      <c r="AV323" s="29"/>
      <c r="AW323" s="30"/>
      <c r="AX323" s="30"/>
      <c r="AY323" s="29"/>
      <c r="AZ323" s="31" t="s">
        <v>581</v>
      </c>
    </row>
    <row r="324" spans="1:52" s="116" customFormat="1" ht="33" customHeight="1" x14ac:dyDescent="0.25">
      <c r="A324" s="180"/>
      <c r="B324" s="180"/>
      <c r="C324" s="141"/>
      <c r="D324" s="21"/>
      <c r="E324" s="205"/>
      <c r="F324" s="206"/>
      <c r="G324" s="66" t="s">
        <v>593</v>
      </c>
      <c r="H324" s="52">
        <f t="shared" si="137"/>
        <v>2.4168600154679042E-2</v>
      </c>
      <c r="I324" s="210" t="s">
        <v>594</v>
      </c>
      <c r="J324" s="25">
        <f t="shared" si="138"/>
        <v>1500</v>
      </c>
      <c r="K324" s="26">
        <f t="shared" si="139"/>
        <v>1</v>
      </c>
      <c r="L324" s="27"/>
      <c r="M324" s="28">
        <f t="shared" si="124"/>
        <v>0</v>
      </c>
      <c r="N324" s="29"/>
      <c r="O324" s="29"/>
      <c r="P324" s="29"/>
      <c r="Q324" s="29"/>
      <c r="R324" s="29"/>
      <c r="S324" s="29"/>
      <c r="T324" s="29"/>
      <c r="U324" s="29"/>
      <c r="V324" s="29">
        <v>1</v>
      </c>
      <c r="W324" s="28">
        <f t="shared" si="141"/>
        <v>1500</v>
      </c>
      <c r="X324" s="29">
        <v>1500</v>
      </c>
      <c r="Y324" s="29"/>
      <c r="Z324" s="29"/>
      <c r="AA324" s="29"/>
      <c r="AB324" s="29"/>
      <c r="AC324" s="29"/>
      <c r="AD324" s="29"/>
      <c r="AE324" s="29"/>
      <c r="AF324" s="30"/>
      <c r="AG324" s="28">
        <f t="shared" si="125"/>
        <v>0</v>
      </c>
      <c r="AH324" s="29"/>
      <c r="AI324" s="29"/>
      <c r="AJ324" s="29"/>
      <c r="AK324" s="29"/>
      <c r="AL324" s="29"/>
      <c r="AM324" s="29"/>
      <c r="AN324" s="29"/>
      <c r="AO324" s="29"/>
      <c r="AP324" s="29"/>
      <c r="AQ324" s="28">
        <f t="shared" si="135"/>
        <v>0</v>
      </c>
      <c r="AR324" s="30"/>
      <c r="AS324" s="30"/>
      <c r="AT324" s="30"/>
      <c r="AU324" s="29"/>
      <c r="AV324" s="29"/>
      <c r="AW324" s="30"/>
      <c r="AX324" s="30"/>
      <c r="AY324" s="29"/>
      <c r="AZ324" s="31" t="s">
        <v>581</v>
      </c>
    </row>
    <row r="325" spans="1:52" s="116" customFormat="1" ht="33.75" customHeight="1" x14ac:dyDescent="0.25">
      <c r="A325" s="180"/>
      <c r="B325" s="180"/>
      <c r="C325" s="141"/>
      <c r="D325" s="21"/>
      <c r="E325" s="205"/>
      <c r="F325" s="206"/>
      <c r="G325" s="67"/>
      <c r="H325" s="52">
        <f t="shared" si="137"/>
        <v>0.39475380252642434</v>
      </c>
      <c r="I325" s="210" t="s">
        <v>595</v>
      </c>
      <c r="J325" s="25">
        <f t="shared" si="138"/>
        <v>24500</v>
      </c>
      <c r="K325" s="26">
        <f t="shared" si="139"/>
        <v>1</v>
      </c>
      <c r="L325" s="27"/>
      <c r="M325" s="28">
        <f t="shared" si="124"/>
        <v>0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8">
        <f t="shared" si="141"/>
        <v>0</v>
      </c>
      <c r="X325" s="29"/>
      <c r="Y325" s="29"/>
      <c r="Z325" s="29"/>
      <c r="AA325" s="29"/>
      <c r="AB325" s="29"/>
      <c r="AC325" s="29"/>
      <c r="AD325" s="29"/>
      <c r="AE325" s="29"/>
      <c r="AF325" s="29">
        <v>1</v>
      </c>
      <c r="AG325" s="28">
        <f t="shared" si="125"/>
        <v>24500</v>
      </c>
      <c r="AH325" s="29"/>
      <c r="AI325" s="29"/>
      <c r="AJ325" s="29"/>
      <c r="AK325" s="29"/>
      <c r="AL325" s="29"/>
      <c r="AM325" s="29">
        <v>24500</v>
      </c>
      <c r="AN325" s="29"/>
      <c r="AO325" s="29"/>
      <c r="AP325" s="29"/>
      <c r="AQ325" s="28">
        <f t="shared" si="135"/>
        <v>0</v>
      </c>
      <c r="AR325" s="30"/>
      <c r="AS325" s="30"/>
      <c r="AT325" s="30"/>
      <c r="AU325" s="29"/>
      <c r="AV325" s="29"/>
      <c r="AW325" s="30"/>
      <c r="AX325" s="30"/>
      <c r="AY325" s="29"/>
      <c r="AZ325" s="31" t="s">
        <v>596</v>
      </c>
    </row>
    <row r="326" spans="1:52" s="116" customFormat="1" ht="48" customHeight="1" x14ac:dyDescent="0.25">
      <c r="A326" s="180"/>
      <c r="B326" s="180"/>
      <c r="C326" s="141"/>
      <c r="D326" s="21"/>
      <c r="E326" s="205"/>
      <c r="F326" s="206"/>
      <c r="G326" s="51" t="s">
        <v>597</v>
      </c>
      <c r="H326" s="52">
        <f t="shared" si="137"/>
        <v>7.6533900489816967E-2</v>
      </c>
      <c r="I326" s="24" t="s">
        <v>598</v>
      </c>
      <c r="J326" s="25">
        <f t="shared" si="138"/>
        <v>4750</v>
      </c>
      <c r="K326" s="26">
        <f t="shared" si="139"/>
        <v>1000</v>
      </c>
      <c r="L326" s="27">
        <v>250</v>
      </c>
      <c r="M326" s="28">
        <f t="shared" si="124"/>
        <v>1750</v>
      </c>
      <c r="N326" s="29">
        <v>250</v>
      </c>
      <c r="O326" s="29"/>
      <c r="P326" s="29">
        <v>250</v>
      </c>
      <c r="Q326" s="29">
        <v>250</v>
      </c>
      <c r="R326" s="29">
        <v>250</v>
      </c>
      <c r="S326" s="29">
        <v>250</v>
      </c>
      <c r="T326" s="29">
        <v>250</v>
      </c>
      <c r="U326" s="29">
        <v>250</v>
      </c>
      <c r="V326" s="29">
        <v>250</v>
      </c>
      <c r="W326" s="28">
        <f t="shared" si="141"/>
        <v>1500</v>
      </c>
      <c r="X326" s="29">
        <v>250</v>
      </c>
      <c r="Y326" s="29"/>
      <c r="Z326" s="29">
        <v>250</v>
      </c>
      <c r="AA326" s="29">
        <v>250</v>
      </c>
      <c r="AB326" s="29"/>
      <c r="AC326" s="29">
        <v>250</v>
      </c>
      <c r="AD326" s="29">
        <v>250</v>
      </c>
      <c r="AE326" s="29">
        <v>250</v>
      </c>
      <c r="AF326" s="29">
        <v>250</v>
      </c>
      <c r="AG326" s="28">
        <f t="shared" si="125"/>
        <v>1500</v>
      </c>
      <c r="AH326" s="29">
        <v>250</v>
      </c>
      <c r="AI326" s="29"/>
      <c r="AJ326" s="29">
        <v>250</v>
      </c>
      <c r="AK326" s="29">
        <v>250</v>
      </c>
      <c r="AL326" s="29"/>
      <c r="AM326" s="29">
        <v>250</v>
      </c>
      <c r="AN326" s="29">
        <v>250</v>
      </c>
      <c r="AO326" s="29">
        <v>250</v>
      </c>
      <c r="AP326" s="29">
        <v>250</v>
      </c>
      <c r="AQ326" s="28">
        <f t="shared" si="135"/>
        <v>0</v>
      </c>
      <c r="AR326" s="30"/>
      <c r="AS326" s="30"/>
      <c r="AT326" s="30"/>
      <c r="AU326" s="29"/>
      <c r="AV326" s="29"/>
      <c r="AW326" s="30"/>
      <c r="AX326" s="30"/>
      <c r="AY326" s="29"/>
      <c r="AZ326" s="31" t="s">
        <v>581</v>
      </c>
    </row>
    <row r="327" spans="1:52" s="116" customFormat="1" ht="60" customHeight="1" x14ac:dyDescent="0.25">
      <c r="A327" s="180"/>
      <c r="B327" s="180"/>
      <c r="C327" s="141"/>
      <c r="D327" s="21"/>
      <c r="E327" s="205"/>
      <c r="F327" s="206"/>
      <c r="G327" s="51" t="s">
        <v>599</v>
      </c>
      <c r="H327" s="52">
        <f t="shared" si="137"/>
        <v>0.30613560195926787</v>
      </c>
      <c r="I327" s="51" t="s">
        <v>600</v>
      </c>
      <c r="J327" s="25">
        <f t="shared" si="138"/>
        <v>19000</v>
      </c>
      <c r="K327" s="26">
        <f t="shared" si="139"/>
        <v>2</v>
      </c>
      <c r="L327" s="27">
        <v>1</v>
      </c>
      <c r="M327" s="28">
        <f t="shared" si="124"/>
        <v>9000</v>
      </c>
      <c r="N327" s="29"/>
      <c r="O327" s="29"/>
      <c r="P327" s="29"/>
      <c r="Q327" s="29"/>
      <c r="R327" s="29"/>
      <c r="S327" s="29">
        <v>9000</v>
      </c>
      <c r="T327" s="29"/>
      <c r="U327" s="29"/>
      <c r="V327" s="29">
        <v>1</v>
      </c>
      <c r="W327" s="28">
        <f t="shared" si="141"/>
        <v>10000</v>
      </c>
      <c r="X327" s="29"/>
      <c r="Y327" s="29"/>
      <c r="Z327" s="29"/>
      <c r="AA327" s="29"/>
      <c r="AB327" s="29"/>
      <c r="AC327" s="29">
        <v>10000</v>
      </c>
      <c r="AD327" s="29"/>
      <c r="AE327" s="29"/>
      <c r="AF327" s="29"/>
      <c r="AG327" s="28">
        <f t="shared" si="125"/>
        <v>0</v>
      </c>
      <c r="AH327" s="29"/>
      <c r="AI327" s="29"/>
      <c r="AJ327" s="29"/>
      <c r="AK327" s="29"/>
      <c r="AL327" s="29"/>
      <c r="AM327" s="29"/>
      <c r="AN327" s="29"/>
      <c r="AO327" s="29"/>
      <c r="AP327" s="29"/>
      <c r="AQ327" s="28">
        <f t="shared" si="135"/>
        <v>0</v>
      </c>
      <c r="AR327" s="30"/>
      <c r="AS327" s="30"/>
      <c r="AT327" s="30"/>
      <c r="AU327" s="29"/>
      <c r="AV327" s="29"/>
      <c r="AW327" s="30"/>
      <c r="AX327" s="30"/>
      <c r="AY327" s="29"/>
      <c r="AZ327" s="31" t="s">
        <v>581</v>
      </c>
    </row>
    <row r="328" spans="1:52" s="116" customFormat="1" ht="48" customHeight="1" x14ac:dyDescent="0.25">
      <c r="A328" s="180"/>
      <c r="B328" s="180"/>
      <c r="C328" s="141"/>
      <c r="D328" s="21"/>
      <c r="E328" s="205"/>
      <c r="F328" s="206"/>
      <c r="G328" s="51" t="s">
        <v>601</v>
      </c>
      <c r="H328" s="52">
        <f t="shared" si="137"/>
        <v>1.6112400103119359E-2</v>
      </c>
      <c r="I328" s="51" t="s">
        <v>602</v>
      </c>
      <c r="J328" s="25">
        <f t="shared" si="138"/>
        <v>1000</v>
      </c>
      <c r="K328" s="26">
        <f t="shared" si="139"/>
        <v>1</v>
      </c>
      <c r="L328" s="27"/>
      <c r="M328" s="28">
        <f t="shared" si="124"/>
        <v>0</v>
      </c>
      <c r="N328" s="29"/>
      <c r="O328" s="29"/>
      <c r="P328" s="29"/>
      <c r="Q328" s="29"/>
      <c r="R328" s="29"/>
      <c r="S328" s="29"/>
      <c r="T328" s="29"/>
      <c r="U328" s="29"/>
      <c r="V328" s="29">
        <v>1</v>
      </c>
      <c r="W328" s="28">
        <f t="shared" si="141"/>
        <v>1000</v>
      </c>
      <c r="X328" s="29">
        <v>1000</v>
      </c>
      <c r="Y328" s="29"/>
      <c r="Z328" s="29"/>
      <c r="AA328" s="29"/>
      <c r="AB328" s="29"/>
      <c r="AC328" s="29"/>
      <c r="AD328" s="29"/>
      <c r="AE328" s="29"/>
      <c r="AF328" s="29"/>
      <c r="AG328" s="28">
        <f t="shared" si="125"/>
        <v>0</v>
      </c>
      <c r="AH328" s="29"/>
      <c r="AI328" s="29"/>
      <c r="AJ328" s="29"/>
      <c r="AK328" s="29"/>
      <c r="AL328" s="29"/>
      <c r="AM328" s="29"/>
      <c r="AN328" s="29"/>
      <c r="AO328" s="29"/>
      <c r="AP328" s="29"/>
      <c r="AQ328" s="28">
        <f t="shared" si="135"/>
        <v>0</v>
      </c>
      <c r="AR328" s="30"/>
      <c r="AS328" s="30"/>
      <c r="AT328" s="30"/>
      <c r="AU328" s="29"/>
      <c r="AV328" s="29"/>
      <c r="AW328" s="30"/>
      <c r="AX328" s="30"/>
      <c r="AY328" s="29"/>
      <c r="AZ328" s="31" t="s">
        <v>581</v>
      </c>
    </row>
    <row r="329" spans="1:52" s="116" customFormat="1" ht="60" customHeight="1" x14ac:dyDescent="0.25">
      <c r="A329" s="211"/>
      <c r="B329" s="211"/>
      <c r="C329" s="156"/>
      <c r="D329" s="40"/>
      <c r="E329" s="212"/>
      <c r="F329" s="213"/>
      <c r="G329" s="51" t="s">
        <v>603</v>
      </c>
      <c r="H329" s="52">
        <f t="shared" si="137"/>
        <v>3.2305362206754319E-2</v>
      </c>
      <c r="I329" s="24" t="s">
        <v>604</v>
      </c>
      <c r="J329" s="25">
        <f t="shared" si="138"/>
        <v>2005</v>
      </c>
      <c r="K329" s="26">
        <f t="shared" si="139"/>
        <v>5</v>
      </c>
      <c r="L329" s="27">
        <v>1</v>
      </c>
      <c r="M329" s="28">
        <f t="shared" si="124"/>
        <v>177</v>
      </c>
      <c r="N329" s="29">
        <v>177</v>
      </c>
      <c r="O329" s="29"/>
      <c r="P329" s="29"/>
      <c r="Q329" s="29"/>
      <c r="R329" s="29"/>
      <c r="S329" s="29"/>
      <c r="T329" s="29"/>
      <c r="U329" s="29"/>
      <c r="V329" s="29">
        <v>2</v>
      </c>
      <c r="W329" s="28">
        <f t="shared" si="141"/>
        <v>1228</v>
      </c>
      <c r="X329" s="29">
        <v>1228</v>
      </c>
      <c r="Y329" s="29"/>
      <c r="Z329" s="29"/>
      <c r="AA329" s="29"/>
      <c r="AB329" s="29"/>
      <c r="AC329" s="29"/>
      <c r="AD329" s="29"/>
      <c r="AE329" s="29"/>
      <c r="AF329" s="29">
        <v>1</v>
      </c>
      <c r="AG329" s="28">
        <f t="shared" si="125"/>
        <v>600</v>
      </c>
      <c r="AH329" s="29">
        <v>600</v>
      </c>
      <c r="AI329" s="29"/>
      <c r="AJ329" s="29"/>
      <c r="AK329" s="29"/>
      <c r="AL329" s="29"/>
      <c r="AM329" s="29"/>
      <c r="AN329" s="29"/>
      <c r="AO329" s="29"/>
      <c r="AP329" s="29">
        <v>1</v>
      </c>
      <c r="AQ329" s="28">
        <f t="shared" si="135"/>
        <v>0</v>
      </c>
      <c r="AR329" s="30"/>
      <c r="AS329" s="30"/>
      <c r="AT329" s="30"/>
      <c r="AU329" s="29"/>
      <c r="AV329" s="29"/>
      <c r="AW329" s="30"/>
      <c r="AX329" s="30"/>
      <c r="AY329" s="29"/>
      <c r="AZ329" s="31" t="s">
        <v>581</v>
      </c>
    </row>
    <row r="330" spans="1:52" s="116" customFormat="1" ht="15" customHeight="1" x14ac:dyDescent="0.2">
      <c r="A330" s="214"/>
      <c r="B330" s="215"/>
      <c r="C330" s="54" t="s">
        <v>67</v>
      </c>
      <c r="D330" s="55"/>
      <c r="E330" s="55"/>
      <c r="F330" s="56"/>
      <c r="G330" s="24"/>
      <c r="H330" s="85">
        <f>SUM(H317:H329)</f>
        <v>1</v>
      </c>
      <c r="I330" s="45"/>
      <c r="J330" s="26">
        <f>SUM(J317:J329)</f>
        <v>62064</v>
      </c>
      <c r="K330" s="26">
        <f t="shared" ref="K330:AZ330" si="142">SUM(K317:K329)</f>
        <v>4434</v>
      </c>
      <c r="L330" s="58">
        <f t="shared" si="142"/>
        <v>1202</v>
      </c>
      <c r="M330" s="26">
        <f t="shared" si="142"/>
        <v>12232</v>
      </c>
      <c r="N330" s="26">
        <f t="shared" si="142"/>
        <v>2177</v>
      </c>
      <c r="O330" s="26"/>
      <c r="P330" s="26">
        <f t="shared" si="142"/>
        <v>501</v>
      </c>
      <c r="Q330" s="26">
        <f t="shared" si="142"/>
        <v>501</v>
      </c>
      <c r="R330" s="26">
        <f t="shared" si="142"/>
        <v>501</v>
      </c>
      <c r="S330" s="26">
        <f t="shared" si="142"/>
        <v>9500</v>
      </c>
      <c r="T330" s="26">
        <f t="shared" si="142"/>
        <v>501</v>
      </c>
      <c r="U330" s="26">
        <f t="shared" si="142"/>
        <v>501</v>
      </c>
      <c r="V330" s="26">
        <f t="shared" si="142"/>
        <v>1232</v>
      </c>
      <c r="W330" s="26">
        <f t="shared" si="142"/>
        <v>17642</v>
      </c>
      <c r="X330" s="26">
        <f t="shared" si="142"/>
        <v>6388</v>
      </c>
      <c r="Y330" s="26"/>
      <c r="Z330" s="26">
        <f t="shared" si="142"/>
        <v>501</v>
      </c>
      <c r="AA330" s="26">
        <f t="shared" si="142"/>
        <v>501</v>
      </c>
      <c r="AB330" s="26"/>
      <c r="AC330" s="26">
        <f t="shared" si="142"/>
        <v>10500</v>
      </c>
      <c r="AD330" s="26">
        <f t="shared" si="142"/>
        <v>501</v>
      </c>
      <c r="AE330" s="26">
        <f t="shared" si="142"/>
        <v>501</v>
      </c>
      <c r="AF330" s="26">
        <f t="shared" si="142"/>
        <v>1254</v>
      </c>
      <c r="AG330" s="26">
        <f t="shared" si="125"/>
        <v>31074</v>
      </c>
      <c r="AH330" s="26">
        <f t="shared" si="142"/>
        <v>4070</v>
      </c>
      <c r="AI330" s="26"/>
      <c r="AJ330" s="26">
        <f t="shared" si="142"/>
        <v>501</v>
      </c>
      <c r="AK330" s="26">
        <f t="shared" si="142"/>
        <v>501</v>
      </c>
      <c r="AL330" s="26"/>
      <c r="AM330" s="26">
        <f t="shared" si="142"/>
        <v>25000</v>
      </c>
      <c r="AN330" s="26">
        <f t="shared" si="142"/>
        <v>501</v>
      </c>
      <c r="AO330" s="26">
        <f t="shared" si="142"/>
        <v>501</v>
      </c>
      <c r="AP330" s="26">
        <f t="shared" si="142"/>
        <v>746</v>
      </c>
      <c r="AQ330" s="26">
        <f t="shared" si="135"/>
        <v>1116</v>
      </c>
      <c r="AR330" s="26">
        <f t="shared" si="142"/>
        <v>1116</v>
      </c>
      <c r="AS330" s="26"/>
      <c r="AT330" s="26">
        <f t="shared" si="142"/>
        <v>0</v>
      </c>
      <c r="AU330" s="26">
        <f t="shared" si="142"/>
        <v>0</v>
      </c>
      <c r="AV330" s="26"/>
      <c r="AW330" s="26">
        <f t="shared" si="142"/>
        <v>0</v>
      </c>
      <c r="AX330" s="26">
        <f t="shared" si="142"/>
        <v>0</v>
      </c>
      <c r="AY330" s="26">
        <f t="shared" si="142"/>
        <v>0</v>
      </c>
      <c r="AZ330" s="30">
        <f t="shared" si="142"/>
        <v>0</v>
      </c>
    </row>
    <row r="331" spans="1:52" s="116" customFormat="1" ht="15" customHeight="1" x14ac:dyDescent="0.25">
      <c r="A331" s="172" t="s">
        <v>438</v>
      </c>
      <c r="B331" s="173"/>
      <c r="C331" s="216"/>
      <c r="D331" s="170">
        <f>+D317+D304+D301+D289+D286+D236</f>
        <v>1</v>
      </c>
      <c r="E331" s="175"/>
      <c r="F331" s="175"/>
      <c r="G331" s="175"/>
      <c r="H331" s="175"/>
      <c r="I331" s="171"/>
      <c r="J331" s="26">
        <f>+J330+J316+J303+J300+J288+J285</f>
        <v>288732</v>
      </c>
      <c r="K331" s="26"/>
      <c r="L331" s="27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8"/>
      <c r="AH331" s="26"/>
      <c r="AI331" s="26"/>
      <c r="AJ331" s="26"/>
      <c r="AK331" s="26"/>
      <c r="AL331" s="26"/>
      <c r="AM331" s="26"/>
      <c r="AN331" s="26"/>
      <c r="AO331" s="26"/>
      <c r="AP331" s="26"/>
      <c r="AQ331" s="28"/>
      <c r="AR331" s="26"/>
      <c r="AS331" s="26"/>
      <c r="AT331" s="26"/>
      <c r="AU331" s="26"/>
      <c r="AV331" s="26"/>
      <c r="AW331" s="26"/>
      <c r="AX331" s="26"/>
      <c r="AY331" s="26"/>
      <c r="AZ331" s="30"/>
    </row>
    <row r="332" spans="1:52" s="116" customFormat="1" ht="43.5" customHeight="1" x14ac:dyDescent="0.25">
      <c r="A332" s="18" t="s">
        <v>605</v>
      </c>
      <c r="B332" s="19"/>
      <c r="C332" s="139" t="s">
        <v>606</v>
      </c>
      <c r="D332" s="70">
        <f>+J340/J355</f>
        <v>0.24816753926701571</v>
      </c>
      <c r="E332" s="139"/>
      <c r="F332" s="197"/>
      <c r="G332" s="24" t="s">
        <v>607</v>
      </c>
      <c r="H332" s="217">
        <f t="shared" ref="H332:H339" si="143">+J332/$J$340</f>
        <v>4.2194092827004218E-2</v>
      </c>
      <c r="I332" s="24" t="s">
        <v>608</v>
      </c>
      <c r="J332" s="25">
        <f>+M332+W332+AG332+AQ332</f>
        <v>200</v>
      </c>
      <c r="K332" s="26">
        <f>+L332+V332+AF332+AP332</f>
        <v>4</v>
      </c>
      <c r="L332" s="27">
        <v>0</v>
      </c>
      <c r="M332" s="218"/>
      <c r="N332" s="29"/>
      <c r="O332" s="29"/>
      <c r="P332" s="29"/>
      <c r="Q332" s="29"/>
      <c r="R332" s="29"/>
      <c r="S332" s="29"/>
      <c r="T332" s="29"/>
      <c r="U332" s="29"/>
      <c r="V332" s="29">
        <v>2</v>
      </c>
      <c r="W332" s="219"/>
      <c r="X332" s="29">
        <v>200</v>
      </c>
      <c r="Y332" s="29"/>
      <c r="Z332" s="29"/>
      <c r="AA332" s="29"/>
      <c r="AB332" s="29"/>
      <c r="AC332" s="29"/>
      <c r="AD332" s="29"/>
      <c r="AE332" s="29"/>
      <c r="AF332" s="29">
        <v>1</v>
      </c>
      <c r="AG332" s="28">
        <f t="shared" si="125"/>
        <v>100</v>
      </c>
      <c r="AH332" s="29">
        <v>100</v>
      </c>
      <c r="AI332" s="29"/>
      <c r="AJ332" s="29"/>
      <c r="AK332" s="29"/>
      <c r="AL332" s="29"/>
      <c r="AM332" s="29"/>
      <c r="AN332" s="29"/>
      <c r="AO332" s="29"/>
      <c r="AP332" s="29">
        <v>1</v>
      </c>
      <c r="AQ332" s="28">
        <f t="shared" si="135"/>
        <v>100</v>
      </c>
      <c r="AR332" s="30">
        <v>100</v>
      </c>
      <c r="AS332" s="30"/>
      <c r="AT332" s="30"/>
      <c r="AU332" s="29"/>
      <c r="AV332" s="29"/>
      <c r="AW332" s="30"/>
      <c r="AX332" s="30"/>
      <c r="AY332" s="29"/>
      <c r="AZ332" s="30" t="s">
        <v>609</v>
      </c>
    </row>
    <row r="333" spans="1:52" s="116" customFormat="1" ht="64.5" customHeight="1" x14ac:dyDescent="0.25">
      <c r="A333" s="32"/>
      <c r="B333" s="33"/>
      <c r="C333" s="141"/>
      <c r="D333" s="21"/>
      <c r="E333" s="141"/>
      <c r="F333" s="200"/>
      <c r="G333" s="24" t="s">
        <v>610</v>
      </c>
      <c r="H333" s="217">
        <f t="shared" si="143"/>
        <v>3.3755274261603373E-2</v>
      </c>
      <c r="I333" s="24" t="s">
        <v>611</v>
      </c>
      <c r="J333" s="25">
        <f t="shared" ref="J333:J339" si="144">+M333+W333+AG333+AQ333</f>
        <v>160</v>
      </c>
      <c r="K333" s="26">
        <f t="shared" ref="K333:K339" si="145">+L333+V333+AF333+AP333</f>
        <v>4</v>
      </c>
      <c r="L333" s="27">
        <v>0</v>
      </c>
      <c r="M333" s="218"/>
      <c r="N333" s="29"/>
      <c r="O333" s="29"/>
      <c r="P333" s="29"/>
      <c r="Q333" s="29"/>
      <c r="R333" s="29"/>
      <c r="S333" s="29"/>
      <c r="T333" s="29"/>
      <c r="U333" s="29"/>
      <c r="V333" s="29">
        <v>2</v>
      </c>
      <c r="W333" s="219"/>
      <c r="X333" s="29">
        <v>200</v>
      </c>
      <c r="Y333" s="29"/>
      <c r="Z333" s="29"/>
      <c r="AA333" s="29"/>
      <c r="AB333" s="29"/>
      <c r="AC333" s="29"/>
      <c r="AD333" s="29"/>
      <c r="AE333" s="29"/>
      <c r="AF333" s="29">
        <v>1</v>
      </c>
      <c r="AG333" s="28">
        <f t="shared" si="125"/>
        <v>70</v>
      </c>
      <c r="AH333" s="29">
        <v>70</v>
      </c>
      <c r="AI333" s="29"/>
      <c r="AJ333" s="29"/>
      <c r="AK333" s="29"/>
      <c r="AL333" s="29"/>
      <c r="AM333" s="29"/>
      <c r="AN333" s="29"/>
      <c r="AO333" s="29"/>
      <c r="AP333" s="29">
        <v>1</v>
      </c>
      <c r="AQ333" s="28">
        <f t="shared" si="135"/>
        <v>90</v>
      </c>
      <c r="AR333" s="30">
        <v>90</v>
      </c>
      <c r="AS333" s="30"/>
      <c r="AT333" s="30"/>
      <c r="AU333" s="29"/>
      <c r="AV333" s="29"/>
      <c r="AW333" s="30"/>
      <c r="AX333" s="30"/>
      <c r="AY333" s="29"/>
      <c r="AZ333" s="30" t="s">
        <v>609</v>
      </c>
    </row>
    <row r="334" spans="1:52" s="116" customFormat="1" ht="84" customHeight="1" x14ac:dyDescent="0.25">
      <c r="A334" s="32"/>
      <c r="B334" s="33"/>
      <c r="C334" s="141"/>
      <c r="D334" s="21"/>
      <c r="E334" s="141"/>
      <c r="F334" s="200"/>
      <c r="G334" s="24" t="s">
        <v>612</v>
      </c>
      <c r="H334" s="217">
        <f t="shared" si="143"/>
        <v>6.3291139240506333E-2</v>
      </c>
      <c r="I334" s="24" t="s">
        <v>613</v>
      </c>
      <c r="J334" s="25">
        <f t="shared" si="144"/>
        <v>300</v>
      </c>
      <c r="K334" s="26">
        <f t="shared" si="145"/>
        <v>2</v>
      </c>
      <c r="L334" s="27">
        <v>0</v>
      </c>
      <c r="M334" s="218"/>
      <c r="N334" s="29"/>
      <c r="O334" s="29"/>
      <c r="P334" s="29"/>
      <c r="Q334" s="29"/>
      <c r="R334" s="29"/>
      <c r="S334" s="29"/>
      <c r="T334" s="29"/>
      <c r="U334" s="29"/>
      <c r="V334" s="29">
        <v>1</v>
      </c>
      <c r="W334" s="219"/>
      <c r="X334" s="29">
        <v>300</v>
      </c>
      <c r="Y334" s="29"/>
      <c r="Z334" s="29"/>
      <c r="AA334" s="29"/>
      <c r="AB334" s="29"/>
      <c r="AC334" s="29"/>
      <c r="AD334" s="29"/>
      <c r="AE334" s="29"/>
      <c r="AF334" s="29">
        <v>1</v>
      </c>
      <c r="AG334" s="28">
        <f t="shared" si="125"/>
        <v>300</v>
      </c>
      <c r="AH334" s="29">
        <v>300</v>
      </c>
      <c r="AI334" s="29"/>
      <c r="AJ334" s="29"/>
      <c r="AK334" s="29"/>
      <c r="AL334" s="29"/>
      <c r="AM334" s="29"/>
      <c r="AN334" s="29"/>
      <c r="AO334" s="29"/>
      <c r="AP334" s="29"/>
      <c r="AQ334" s="28">
        <f t="shared" si="135"/>
        <v>0</v>
      </c>
      <c r="AR334" s="30"/>
      <c r="AS334" s="30"/>
      <c r="AT334" s="30"/>
      <c r="AU334" s="29"/>
      <c r="AV334" s="29"/>
      <c r="AW334" s="30"/>
      <c r="AX334" s="30"/>
      <c r="AY334" s="29"/>
      <c r="AZ334" s="30" t="s">
        <v>609</v>
      </c>
    </row>
    <row r="335" spans="1:52" s="116" customFormat="1" ht="62.25" customHeight="1" x14ac:dyDescent="0.25">
      <c r="A335" s="32"/>
      <c r="B335" s="33"/>
      <c r="C335" s="141"/>
      <c r="D335" s="21"/>
      <c r="E335" s="141"/>
      <c r="F335" s="200"/>
      <c r="G335" s="24" t="s">
        <v>614</v>
      </c>
      <c r="H335" s="217">
        <f t="shared" si="143"/>
        <v>7.3839662447257384E-2</v>
      </c>
      <c r="I335" s="24" t="s">
        <v>615</v>
      </c>
      <c r="J335" s="25">
        <f t="shared" si="144"/>
        <v>350</v>
      </c>
      <c r="K335" s="26">
        <f t="shared" si="145"/>
        <v>4</v>
      </c>
      <c r="L335" s="27">
        <v>0</v>
      </c>
      <c r="M335" s="218"/>
      <c r="N335" s="29"/>
      <c r="O335" s="29"/>
      <c r="P335" s="29"/>
      <c r="Q335" s="29"/>
      <c r="R335" s="29"/>
      <c r="S335" s="29"/>
      <c r="T335" s="29"/>
      <c r="U335" s="29"/>
      <c r="V335" s="29">
        <v>2</v>
      </c>
      <c r="W335" s="219"/>
      <c r="X335" s="29">
        <v>200</v>
      </c>
      <c r="Y335" s="29"/>
      <c r="Z335" s="29"/>
      <c r="AA335" s="29"/>
      <c r="AB335" s="29"/>
      <c r="AC335" s="29"/>
      <c r="AD335" s="29"/>
      <c r="AE335" s="29"/>
      <c r="AF335" s="29">
        <v>1</v>
      </c>
      <c r="AG335" s="28">
        <f t="shared" si="125"/>
        <v>150</v>
      </c>
      <c r="AH335" s="29">
        <v>150</v>
      </c>
      <c r="AI335" s="29"/>
      <c r="AJ335" s="29"/>
      <c r="AK335" s="29"/>
      <c r="AL335" s="29"/>
      <c r="AM335" s="29"/>
      <c r="AN335" s="29"/>
      <c r="AO335" s="29"/>
      <c r="AP335" s="29">
        <v>1</v>
      </c>
      <c r="AQ335" s="28">
        <f t="shared" si="135"/>
        <v>200</v>
      </c>
      <c r="AR335" s="30">
        <v>200</v>
      </c>
      <c r="AS335" s="30"/>
      <c r="AT335" s="30"/>
      <c r="AU335" s="29"/>
      <c r="AV335" s="29"/>
      <c r="AW335" s="30"/>
      <c r="AX335" s="30"/>
      <c r="AY335" s="29"/>
      <c r="AZ335" s="30" t="s">
        <v>609</v>
      </c>
    </row>
    <row r="336" spans="1:52" s="116" customFormat="1" ht="48.75" customHeight="1" x14ac:dyDescent="0.25">
      <c r="A336" s="32"/>
      <c r="B336" s="33"/>
      <c r="C336" s="141"/>
      <c r="D336" s="21"/>
      <c r="E336" s="141"/>
      <c r="F336" s="200"/>
      <c r="G336" s="24" t="s">
        <v>616</v>
      </c>
      <c r="H336" s="217">
        <f t="shared" si="143"/>
        <v>0.12658227848101267</v>
      </c>
      <c r="I336" s="24" t="s">
        <v>617</v>
      </c>
      <c r="J336" s="25">
        <f t="shared" si="144"/>
        <v>600</v>
      </c>
      <c r="K336" s="26">
        <f t="shared" si="145"/>
        <v>2</v>
      </c>
      <c r="L336" s="27">
        <v>0</v>
      </c>
      <c r="M336" s="218"/>
      <c r="N336" s="29"/>
      <c r="O336" s="29"/>
      <c r="P336" s="29"/>
      <c r="Q336" s="29"/>
      <c r="R336" s="29"/>
      <c r="S336" s="29"/>
      <c r="T336" s="29"/>
      <c r="U336" s="29"/>
      <c r="V336" s="29">
        <v>1</v>
      </c>
      <c r="W336" s="219"/>
      <c r="X336" s="29">
        <v>400</v>
      </c>
      <c r="Y336" s="29"/>
      <c r="Z336" s="29"/>
      <c r="AA336" s="29"/>
      <c r="AB336" s="29"/>
      <c r="AC336" s="29"/>
      <c r="AD336" s="29"/>
      <c r="AE336" s="29"/>
      <c r="AF336" s="29">
        <v>1</v>
      </c>
      <c r="AG336" s="28">
        <f t="shared" si="125"/>
        <v>600</v>
      </c>
      <c r="AH336" s="29">
        <v>600</v>
      </c>
      <c r="AI336" s="29"/>
      <c r="AJ336" s="29"/>
      <c r="AK336" s="29"/>
      <c r="AL336" s="29"/>
      <c r="AM336" s="29"/>
      <c r="AN336" s="29"/>
      <c r="AO336" s="29"/>
      <c r="AP336" s="29"/>
      <c r="AQ336" s="28">
        <f t="shared" si="135"/>
        <v>0</v>
      </c>
      <c r="AR336" s="30"/>
      <c r="AS336" s="30"/>
      <c r="AT336" s="30"/>
      <c r="AU336" s="29"/>
      <c r="AV336" s="29"/>
      <c r="AW336" s="30"/>
      <c r="AX336" s="30"/>
      <c r="AY336" s="29"/>
      <c r="AZ336" s="30" t="s">
        <v>618</v>
      </c>
    </row>
    <row r="337" spans="1:52" s="116" customFormat="1" ht="71.25" customHeight="1" x14ac:dyDescent="0.25">
      <c r="A337" s="32"/>
      <c r="B337" s="33"/>
      <c r="C337" s="141"/>
      <c r="D337" s="21"/>
      <c r="E337" s="141"/>
      <c r="F337" s="200"/>
      <c r="G337" s="24" t="s">
        <v>619</v>
      </c>
      <c r="H337" s="217">
        <f t="shared" si="143"/>
        <v>2.7426160337552744E-2</v>
      </c>
      <c r="I337" s="24" t="s">
        <v>620</v>
      </c>
      <c r="J337" s="25">
        <f t="shared" si="144"/>
        <v>130</v>
      </c>
      <c r="K337" s="26">
        <f t="shared" si="145"/>
        <v>150</v>
      </c>
      <c r="L337" s="27">
        <v>0</v>
      </c>
      <c r="M337" s="218"/>
      <c r="N337" s="29"/>
      <c r="O337" s="29"/>
      <c r="P337" s="29"/>
      <c r="Q337" s="29"/>
      <c r="R337" s="29"/>
      <c r="S337" s="29"/>
      <c r="T337" s="29"/>
      <c r="U337" s="29"/>
      <c r="V337" s="29">
        <v>50</v>
      </c>
      <c r="W337" s="219"/>
      <c r="X337" s="29">
        <v>50</v>
      </c>
      <c r="Y337" s="29"/>
      <c r="Z337" s="29"/>
      <c r="AA337" s="29"/>
      <c r="AB337" s="29"/>
      <c r="AC337" s="29"/>
      <c r="AD337" s="29"/>
      <c r="AE337" s="29"/>
      <c r="AF337" s="29">
        <v>50</v>
      </c>
      <c r="AG337" s="28">
        <f t="shared" si="125"/>
        <v>60</v>
      </c>
      <c r="AH337" s="29">
        <v>60</v>
      </c>
      <c r="AI337" s="29"/>
      <c r="AJ337" s="29"/>
      <c r="AK337" s="29"/>
      <c r="AL337" s="29"/>
      <c r="AM337" s="29"/>
      <c r="AN337" s="29"/>
      <c r="AO337" s="29"/>
      <c r="AP337" s="29">
        <v>50</v>
      </c>
      <c r="AQ337" s="28">
        <f t="shared" si="135"/>
        <v>70</v>
      </c>
      <c r="AR337" s="30">
        <v>70</v>
      </c>
      <c r="AS337" s="30"/>
      <c r="AT337" s="30"/>
      <c r="AU337" s="29"/>
      <c r="AV337" s="29"/>
      <c r="AW337" s="30"/>
      <c r="AX337" s="30"/>
      <c r="AY337" s="29"/>
      <c r="AZ337" s="30" t="s">
        <v>618</v>
      </c>
    </row>
    <row r="338" spans="1:52" s="116" customFormat="1" ht="57" customHeight="1" x14ac:dyDescent="0.25">
      <c r="A338" s="32"/>
      <c r="B338" s="33"/>
      <c r="C338" s="141"/>
      <c r="D338" s="21"/>
      <c r="E338" s="141"/>
      <c r="F338" s="200"/>
      <c r="G338" s="24" t="s">
        <v>621</v>
      </c>
      <c r="H338" s="217">
        <f t="shared" si="143"/>
        <v>0</v>
      </c>
      <c r="I338" s="24" t="s">
        <v>622</v>
      </c>
      <c r="J338" s="25">
        <f t="shared" si="144"/>
        <v>0</v>
      </c>
      <c r="K338" s="26">
        <f t="shared" si="145"/>
        <v>2</v>
      </c>
      <c r="L338" s="27">
        <v>1</v>
      </c>
      <c r="M338" s="218"/>
      <c r="N338" s="29">
        <v>30</v>
      </c>
      <c r="O338" s="29"/>
      <c r="P338" s="29"/>
      <c r="Q338" s="29"/>
      <c r="R338" s="29"/>
      <c r="S338" s="29"/>
      <c r="T338" s="29"/>
      <c r="U338" s="29"/>
      <c r="V338" s="29">
        <v>1</v>
      </c>
      <c r="W338" s="219"/>
      <c r="X338" s="29">
        <v>70</v>
      </c>
      <c r="Y338" s="29"/>
      <c r="Z338" s="29"/>
      <c r="AA338" s="29"/>
      <c r="AB338" s="29"/>
      <c r="AC338" s="29"/>
      <c r="AD338" s="29"/>
      <c r="AE338" s="29"/>
      <c r="AF338" s="29"/>
      <c r="AG338" s="28">
        <f t="shared" si="125"/>
        <v>0</v>
      </c>
      <c r="AH338" s="29"/>
      <c r="AI338" s="29"/>
      <c r="AJ338" s="29"/>
      <c r="AK338" s="29"/>
      <c r="AL338" s="29"/>
      <c r="AM338" s="29"/>
      <c r="AN338" s="29"/>
      <c r="AO338" s="29"/>
      <c r="AP338" s="29"/>
      <c r="AQ338" s="28">
        <f t="shared" si="135"/>
        <v>0</v>
      </c>
      <c r="AR338" s="30"/>
      <c r="AS338" s="30"/>
      <c r="AT338" s="30"/>
      <c r="AU338" s="29"/>
      <c r="AV338" s="29"/>
      <c r="AW338" s="30"/>
      <c r="AX338" s="30"/>
      <c r="AY338" s="29"/>
      <c r="AZ338" s="30" t="s">
        <v>618</v>
      </c>
    </row>
    <row r="339" spans="1:52" s="116" customFormat="1" ht="45" customHeight="1" x14ac:dyDescent="0.25">
      <c r="A339" s="32"/>
      <c r="B339" s="33"/>
      <c r="C339" s="156"/>
      <c r="D339" s="40"/>
      <c r="E339" s="156"/>
      <c r="F339" s="200"/>
      <c r="G339" s="24" t="s">
        <v>623</v>
      </c>
      <c r="H339" s="217">
        <f t="shared" si="143"/>
        <v>0.63291139240506333</v>
      </c>
      <c r="I339" s="24" t="s">
        <v>624</v>
      </c>
      <c r="J339" s="25">
        <f t="shared" si="144"/>
        <v>3000</v>
      </c>
      <c r="K339" s="26">
        <f t="shared" si="145"/>
        <v>1</v>
      </c>
      <c r="L339" s="27">
        <v>0</v>
      </c>
      <c r="M339" s="218"/>
      <c r="N339" s="29"/>
      <c r="O339" s="29"/>
      <c r="P339" s="29"/>
      <c r="Q339" s="29"/>
      <c r="R339" s="29"/>
      <c r="S339" s="29"/>
      <c r="T339" s="29"/>
      <c r="U339" s="29"/>
      <c r="V339" s="29"/>
      <c r="W339" s="219"/>
      <c r="X339" s="29"/>
      <c r="Y339" s="29"/>
      <c r="Z339" s="29"/>
      <c r="AA339" s="29"/>
      <c r="AB339" s="29"/>
      <c r="AC339" s="29"/>
      <c r="AD339" s="29"/>
      <c r="AE339" s="29"/>
      <c r="AF339" s="29">
        <v>1</v>
      </c>
      <c r="AG339" s="28">
        <f>SUM(AH339:AO339)</f>
        <v>3000</v>
      </c>
      <c r="AH339" s="29">
        <v>3000</v>
      </c>
      <c r="AI339" s="29"/>
      <c r="AJ339" s="29"/>
      <c r="AK339" s="29"/>
      <c r="AL339" s="29"/>
      <c r="AM339" s="29"/>
      <c r="AN339" s="29"/>
      <c r="AO339" s="29"/>
      <c r="AP339" s="29"/>
      <c r="AQ339" s="28">
        <f>SUM(AR339:AY339)</f>
        <v>0</v>
      </c>
      <c r="AR339" s="30"/>
      <c r="AS339" s="30"/>
      <c r="AT339" s="30"/>
      <c r="AU339" s="29"/>
      <c r="AV339" s="29"/>
      <c r="AW339" s="30"/>
      <c r="AX339" s="30"/>
      <c r="AY339" s="29"/>
      <c r="AZ339" s="30" t="s">
        <v>618</v>
      </c>
    </row>
    <row r="340" spans="1:52" s="116" customFormat="1" ht="12.75" customHeight="1" x14ac:dyDescent="0.2">
      <c r="A340" s="32"/>
      <c r="B340" s="33"/>
      <c r="C340" s="54" t="s">
        <v>67</v>
      </c>
      <c r="D340" s="55"/>
      <c r="E340" s="56"/>
      <c r="F340" s="151"/>
      <c r="G340" s="24"/>
      <c r="H340" s="85">
        <f>SUM(H332:H339)</f>
        <v>1</v>
      </c>
      <c r="I340" s="45"/>
      <c r="J340" s="26">
        <f>SUM(J332:J339)</f>
        <v>4740</v>
      </c>
      <c r="K340" s="26">
        <f t="shared" ref="K340:AY340" si="146">SUM(K332:K339)</f>
        <v>169</v>
      </c>
      <c r="L340" s="58">
        <f t="shared" si="146"/>
        <v>1</v>
      </c>
      <c r="M340" s="26">
        <f t="shared" si="146"/>
        <v>0</v>
      </c>
      <c r="N340" s="26">
        <f t="shared" si="146"/>
        <v>30</v>
      </c>
      <c r="O340" s="26">
        <f t="shared" si="146"/>
        <v>0</v>
      </c>
      <c r="P340" s="26">
        <f t="shared" si="146"/>
        <v>0</v>
      </c>
      <c r="Q340" s="26">
        <f t="shared" si="146"/>
        <v>0</v>
      </c>
      <c r="R340" s="26">
        <f t="shared" si="146"/>
        <v>0</v>
      </c>
      <c r="S340" s="26">
        <f t="shared" si="146"/>
        <v>0</v>
      </c>
      <c r="T340" s="26">
        <f t="shared" si="146"/>
        <v>0</v>
      </c>
      <c r="U340" s="26">
        <f t="shared" si="146"/>
        <v>0</v>
      </c>
      <c r="V340" s="26">
        <f t="shared" si="146"/>
        <v>59</v>
      </c>
      <c r="W340" s="26">
        <f t="shared" si="146"/>
        <v>0</v>
      </c>
      <c r="X340" s="26">
        <f t="shared" si="146"/>
        <v>1420</v>
      </c>
      <c r="Y340" s="26">
        <f t="shared" si="146"/>
        <v>0</v>
      </c>
      <c r="Z340" s="26">
        <f t="shared" si="146"/>
        <v>0</v>
      </c>
      <c r="AA340" s="26">
        <f t="shared" si="146"/>
        <v>0</v>
      </c>
      <c r="AB340" s="26">
        <f t="shared" si="146"/>
        <v>0</v>
      </c>
      <c r="AC340" s="26">
        <f t="shared" si="146"/>
        <v>0</v>
      </c>
      <c r="AD340" s="26">
        <f t="shared" si="146"/>
        <v>0</v>
      </c>
      <c r="AE340" s="26">
        <f t="shared" si="146"/>
        <v>0</v>
      </c>
      <c r="AF340" s="26">
        <f t="shared" si="146"/>
        <v>56</v>
      </c>
      <c r="AG340" s="26">
        <f t="shared" si="146"/>
        <v>4280</v>
      </c>
      <c r="AH340" s="26">
        <f t="shared" si="146"/>
        <v>4280</v>
      </c>
      <c r="AI340" s="26">
        <f t="shared" si="146"/>
        <v>0</v>
      </c>
      <c r="AJ340" s="26">
        <f t="shared" si="146"/>
        <v>0</v>
      </c>
      <c r="AK340" s="26">
        <f t="shared" si="146"/>
        <v>0</v>
      </c>
      <c r="AL340" s="26">
        <f t="shared" si="146"/>
        <v>0</v>
      </c>
      <c r="AM340" s="26">
        <f t="shared" si="146"/>
        <v>0</v>
      </c>
      <c r="AN340" s="26">
        <f t="shared" si="146"/>
        <v>0</v>
      </c>
      <c r="AO340" s="26">
        <f t="shared" si="146"/>
        <v>0</v>
      </c>
      <c r="AP340" s="26">
        <f t="shared" si="146"/>
        <v>53</v>
      </c>
      <c r="AQ340" s="26">
        <f t="shared" si="146"/>
        <v>460</v>
      </c>
      <c r="AR340" s="26">
        <f t="shared" si="146"/>
        <v>460</v>
      </c>
      <c r="AS340" s="26">
        <f t="shared" si="146"/>
        <v>0</v>
      </c>
      <c r="AT340" s="26">
        <f t="shared" si="146"/>
        <v>0</v>
      </c>
      <c r="AU340" s="26">
        <f t="shared" si="146"/>
        <v>0</v>
      </c>
      <c r="AV340" s="26">
        <f t="shared" si="146"/>
        <v>0</v>
      </c>
      <c r="AW340" s="26">
        <f t="shared" si="146"/>
        <v>0</v>
      </c>
      <c r="AX340" s="26">
        <f t="shared" si="146"/>
        <v>0</v>
      </c>
      <c r="AY340" s="25">
        <f t="shared" si="146"/>
        <v>0</v>
      </c>
      <c r="AZ340" s="30"/>
    </row>
    <row r="341" spans="1:52" s="116" customFormat="1" ht="58.5" customHeight="1" x14ac:dyDescent="0.25">
      <c r="A341" s="32"/>
      <c r="B341" s="33"/>
      <c r="C341" s="139" t="s">
        <v>625</v>
      </c>
      <c r="D341" s="70">
        <f>+J348/J355</f>
        <v>5.445026178010471E-2</v>
      </c>
      <c r="E341" s="157"/>
      <c r="F341" s="197"/>
      <c r="G341" s="22" t="s">
        <v>626</v>
      </c>
      <c r="H341" s="59">
        <f t="shared" ref="H341:H347" si="147">+J341/$J$348</f>
        <v>0.28846153846153844</v>
      </c>
      <c r="I341" s="24" t="s">
        <v>627</v>
      </c>
      <c r="J341" s="219">
        <f>+N341+X341+AH341+AQ341</f>
        <v>300</v>
      </c>
      <c r="K341" s="219">
        <f>+L341+V341+AF341+AP341</f>
        <v>4</v>
      </c>
      <c r="L341" s="27">
        <v>1</v>
      </c>
      <c r="M341" s="218"/>
      <c r="N341" s="29">
        <v>45</v>
      </c>
      <c r="O341" s="29"/>
      <c r="P341" s="29"/>
      <c r="Q341" s="29"/>
      <c r="R341" s="29"/>
      <c r="S341" s="29"/>
      <c r="T341" s="29"/>
      <c r="U341" s="29"/>
      <c r="V341" s="29">
        <v>1</v>
      </c>
      <c r="W341" s="219">
        <f>SUM(X341:AC341)</f>
        <v>85</v>
      </c>
      <c r="X341" s="29">
        <v>85</v>
      </c>
      <c r="Y341" s="29"/>
      <c r="Z341" s="29"/>
      <c r="AA341" s="29"/>
      <c r="AB341" s="29"/>
      <c r="AC341" s="29"/>
      <c r="AD341" s="29"/>
      <c r="AE341" s="29"/>
      <c r="AF341" s="29">
        <v>1</v>
      </c>
      <c r="AG341" s="28">
        <f>SUM(AH341:AO341)</f>
        <v>85</v>
      </c>
      <c r="AH341" s="29">
        <v>85</v>
      </c>
      <c r="AI341" s="29"/>
      <c r="AJ341" s="29"/>
      <c r="AK341" s="29"/>
      <c r="AL341" s="29"/>
      <c r="AM341" s="29"/>
      <c r="AN341" s="29"/>
      <c r="AO341" s="29"/>
      <c r="AP341" s="29">
        <v>1</v>
      </c>
      <c r="AQ341" s="28">
        <f>SUM(AR341:AY341)</f>
        <v>85</v>
      </c>
      <c r="AR341" s="30">
        <v>85</v>
      </c>
      <c r="AS341" s="30"/>
      <c r="AT341" s="30"/>
      <c r="AU341" s="29"/>
      <c r="AV341" s="29"/>
      <c r="AW341" s="30"/>
      <c r="AX341" s="30"/>
      <c r="AY341" s="29"/>
      <c r="AZ341" s="31" t="s">
        <v>75</v>
      </c>
    </row>
    <row r="342" spans="1:52" s="116" customFormat="1" ht="58.5" customHeight="1" x14ac:dyDescent="0.25">
      <c r="A342" s="32"/>
      <c r="B342" s="33"/>
      <c r="C342" s="141"/>
      <c r="D342" s="21"/>
      <c r="E342" s="158"/>
      <c r="F342" s="200"/>
      <c r="G342" s="35"/>
      <c r="H342" s="59">
        <f t="shared" si="147"/>
        <v>5.7692307692307696E-2</v>
      </c>
      <c r="I342" s="24" t="s">
        <v>628</v>
      </c>
      <c r="J342" s="219">
        <f>+J341*20%</f>
        <v>60</v>
      </c>
      <c r="K342" s="219">
        <f t="shared" ref="K342:AW342" si="148">+K341*20%</f>
        <v>0.8</v>
      </c>
      <c r="L342" s="219">
        <f t="shared" si="148"/>
        <v>0.2</v>
      </c>
      <c r="M342" s="219">
        <f t="shared" si="148"/>
        <v>0</v>
      </c>
      <c r="N342" s="219">
        <f t="shared" si="148"/>
        <v>9</v>
      </c>
      <c r="O342" s="219">
        <f t="shared" si="148"/>
        <v>0</v>
      </c>
      <c r="P342" s="219">
        <f t="shared" si="148"/>
        <v>0</v>
      </c>
      <c r="Q342" s="219">
        <f t="shared" si="148"/>
        <v>0</v>
      </c>
      <c r="R342" s="219">
        <f t="shared" si="148"/>
        <v>0</v>
      </c>
      <c r="S342" s="219">
        <f t="shared" si="148"/>
        <v>0</v>
      </c>
      <c r="T342" s="219">
        <f t="shared" si="148"/>
        <v>0</v>
      </c>
      <c r="U342" s="219">
        <f t="shared" si="148"/>
        <v>0</v>
      </c>
      <c r="V342" s="219">
        <f t="shared" si="148"/>
        <v>0.2</v>
      </c>
      <c r="W342" s="219">
        <f t="shared" si="148"/>
        <v>17</v>
      </c>
      <c r="X342" s="219">
        <f t="shared" si="148"/>
        <v>17</v>
      </c>
      <c r="Y342" s="219">
        <f t="shared" si="148"/>
        <v>0</v>
      </c>
      <c r="Z342" s="219">
        <f t="shared" si="148"/>
        <v>0</v>
      </c>
      <c r="AA342" s="219">
        <f t="shared" si="148"/>
        <v>0</v>
      </c>
      <c r="AB342" s="219">
        <f t="shared" si="148"/>
        <v>0</v>
      </c>
      <c r="AC342" s="219">
        <f t="shared" si="148"/>
        <v>0</v>
      </c>
      <c r="AD342" s="219">
        <f t="shared" si="148"/>
        <v>0</v>
      </c>
      <c r="AE342" s="219">
        <f t="shared" si="148"/>
        <v>0</v>
      </c>
      <c r="AF342" s="219">
        <f t="shared" si="148"/>
        <v>0.2</v>
      </c>
      <c r="AG342" s="219">
        <f t="shared" si="148"/>
        <v>17</v>
      </c>
      <c r="AH342" s="219">
        <f t="shared" si="148"/>
        <v>17</v>
      </c>
      <c r="AI342" s="219">
        <f t="shared" si="148"/>
        <v>0</v>
      </c>
      <c r="AJ342" s="219">
        <f t="shared" si="148"/>
        <v>0</v>
      </c>
      <c r="AK342" s="219">
        <f t="shared" si="148"/>
        <v>0</v>
      </c>
      <c r="AL342" s="219">
        <f t="shared" si="148"/>
        <v>0</v>
      </c>
      <c r="AM342" s="219">
        <f t="shared" si="148"/>
        <v>0</v>
      </c>
      <c r="AN342" s="219">
        <f t="shared" si="148"/>
        <v>0</v>
      </c>
      <c r="AO342" s="219">
        <f t="shared" si="148"/>
        <v>0</v>
      </c>
      <c r="AP342" s="219">
        <f t="shared" si="148"/>
        <v>0.2</v>
      </c>
      <c r="AQ342" s="219">
        <f t="shared" si="148"/>
        <v>17</v>
      </c>
      <c r="AR342" s="219">
        <f t="shared" si="148"/>
        <v>17</v>
      </c>
      <c r="AS342" s="219">
        <f t="shared" si="148"/>
        <v>0</v>
      </c>
      <c r="AT342" s="219">
        <f t="shared" si="148"/>
        <v>0</v>
      </c>
      <c r="AU342" s="219">
        <f t="shared" si="148"/>
        <v>0</v>
      </c>
      <c r="AV342" s="219">
        <f t="shared" si="148"/>
        <v>0</v>
      </c>
      <c r="AW342" s="219">
        <f t="shared" si="148"/>
        <v>0</v>
      </c>
      <c r="AX342" s="30"/>
      <c r="AY342" s="29"/>
      <c r="AZ342" s="31"/>
    </row>
    <row r="343" spans="1:52" s="116" customFormat="1" ht="47.25" customHeight="1" x14ac:dyDescent="0.25">
      <c r="A343" s="32"/>
      <c r="B343" s="33"/>
      <c r="C343" s="141"/>
      <c r="D343" s="21"/>
      <c r="E343" s="158"/>
      <c r="F343" s="200"/>
      <c r="G343" s="22" t="s">
        <v>629</v>
      </c>
      <c r="H343" s="59">
        <f t="shared" si="147"/>
        <v>0.28846153846153844</v>
      </c>
      <c r="I343" s="24" t="s">
        <v>630</v>
      </c>
      <c r="J343" s="219">
        <f t="shared" ref="J343:J353" si="149">+N343+X343+AH343+AQ343</f>
        <v>300</v>
      </c>
      <c r="K343" s="219">
        <f>+L343+V343+AF343+AP343</f>
        <v>4</v>
      </c>
      <c r="L343" s="27">
        <v>1</v>
      </c>
      <c r="M343" s="218"/>
      <c r="N343" s="29">
        <v>45</v>
      </c>
      <c r="O343" s="29"/>
      <c r="P343" s="29"/>
      <c r="Q343" s="29"/>
      <c r="R343" s="29"/>
      <c r="S343" s="29"/>
      <c r="T343" s="29"/>
      <c r="U343" s="29"/>
      <c r="V343" s="29">
        <v>1</v>
      </c>
      <c r="W343" s="219">
        <f>SUM(X343:AC343)</f>
        <v>85</v>
      </c>
      <c r="X343" s="29">
        <v>85</v>
      </c>
      <c r="Y343" s="29"/>
      <c r="Z343" s="29"/>
      <c r="AA343" s="29"/>
      <c r="AB343" s="29"/>
      <c r="AC343" s="29"/>
      <c r="AD343" s="29"/>
      <c r="AE343" s="29"/>
      <c r="AF343" s="29">
        <v>1</v>
      </c>
      <c r="AG343" s="28">
        <f>SUM(AH343:AO343)</f>
        <v>85</v>
      </c>
      <c r="AH343" s="29">
        <v>85</v>
      </c>
      <c r="AI343" s="29"/>
      <c r="AJ343" s="29"/>
      <c r="AK343" s="29"/>
      <c r="AL343" s="29"/>
      <c r="AM343" s="29"/>
      <c r="AN343" s="29"/>
      <c r="AO343" s="29"/>
      <c r="AP343" s="29">
        <v>1</v>
      </c>
      <c r="AQ343" s="28">
        <f>SUM(AR343:AY343)</f>
        <v>85</v>
      </c>
      <c r="AR343" s="30">
        <v>85</v>
      </c>
      <c r="AS343" s="30"/>
      <c r="AT343" s="30"/>
      <c r="AU343" s="29"/>
      <c r="AV343" s="29"/>
      <c r="AW343" s="30"/>
      <c r="AX343" s="30"/>
      <c r="AY343" s="29"/>
      <c r="AZ343" s="31" t="s">
        <v>75</v>
      </c>
    </row>
    <row r="344" spans="1:52" s="116" customFormat="1" ht="47.25" customHeight="1" x14ac:dyDescent="0.25">
      <c r="A344" s="32"/>
      <c r="B344" s="33"/>
      <c r="C344" s="141"/>
      <c r="D344" s="21"/>
      <c r="E344" s="158"/>
      <c r="F344" s="200"/>
      <c r="G344" s="35"/>
      <c r="H344" s="59">
        <f t="shared" si="147"/>
        <v>5.7692307692307696E-2</v>
      </c>
      <c r="I344" s="24" t="s">
        <v>631</v>
      </c>
      <c r="J344" s="219">
        <f>+J343*20%</f>
        <v>60</v>
      </c>
      <c r="K344" s="219">
        <f t="shared" ref="K344:AW344" si="150">+K343*20%</f>
        <v>0.8</v>
      </c>
      <c r="L344" s="219">
        <f t="shared" si="150"/>
        <v>0.2</v>
      </c>
      <c r="M344" s="219">
        <f t="shared" si="150"/>
        <v>0</v>
      </c>
      <c r="N344" s="219">
        <f t="shared" si="150"/>
        <v>9</v>
      </c>
      <c r="O344" s="219">
        <f t="shared" si="150"/>
        <v>0</v>
      </c>
      <c r="P344" s="219">
        <f t="shared" si="150"/>
        <v>0</v>
      </c>
      <c r="Q344" s="219">
        <f t="shared" si="150"/>
        <v>0</v>
      </c>
      <c r="R344" s="219">
        <f t="shared" si="150"/>
        <v>0</v>
      </c>
      <c r="S344" s="219">
        <f t="shared" si="150"/>
        <v>0</v>
      </c>
      <c r="T344" s="219">
        <f t="shared" si="150"/>
        <v>0</v>
      </c>
      <c r="U344" s="219">
        <f t="shared" si="150"/>
        <v>0</v>
      </c>
      <c r="V344" s="219">
        <f t="shared" si="150"/>
        <v>0.2</v>
      </c>
      <c r="W344" s="219">
        <f t="shared" si="150"/>
        <v>17</v>
      </c>
      <c r="X344" s="219">
        <f t="shared" si="150"/>
        <v>17</v>
      </c>
      <c r="Y344" s="219">
        <f t="shared" si="150"/>
        <v>0</v>
      </c>
      <c r="Z344" s="219">
        <f t="shared" si="150"/>
        <v>0</v>
      </c>
      <c r="AA344" s="219">
        <f t="shared" si="150"/>
        <v>0</v>
      </c>
      <c r="AB344" s="219">
        <f t="shared" si="150"/>
        <v>0</v>
      </c>
      <c r="AC344" s="219">
        <f t="shared" si="150"/>
        <v>0</v>
      </c>
      <c r="AD344" s="219">
        <f t="shared" si="150"/>
        <v>0</v>
      </c>
      <c r="AE344" s="219">
        <f t="shared" si="150"/>
        <v>0</v>
      </c>
      <c r="AF344" s="219">
        <f t="shared" si="150"/>
        <v>0.2</v>
      </c>
      <c r="AG344" s="219">
        <f t="shared" si="150"/>
        <v>17</v>
      </c>
      <c r="AH344" s="219">
        <f t="shared" si="150"/>
        <v>17</v>
      </c>
      <c r="AI344" s="219">
        <f t="shared" si="150"/>
        <v>0</v>
      </c>
      <c r="AJ344" s="219">
        <f t="shared" si="150"/>
        <v>0</v>
      </c>
      <c r="AK344" s="219">
        <f t="shared" si="150"/>
        <v>0</v>
      </c>
      <c r="AL344" s="219">
        <f t="shared" si="150"/>
        <v>0</v>
      </c>
      <c r="AM344" s="219">
        <f t="shared" si="150"/>
        <v>0</v>
      </c>
      <c r="AN344" s="219">
        <f t="shared" si="150"/>
        <v>0</v>
      </c>
      <c r="AO344" s="219">
        <f t="shared" si="150"/>
        <v>0</v>
      </c>
      <c r="AP344" s="219">
        <f t="shared" si="150"/>
        <v>0.2</v>
      </c>
      <c r="AQ344" s="219">
        <f t="shared" si="150"/>
        <v>17</v>
      </c>
      <c r="AR344" s="219">
        <f t="shared" si="150"/>
        <v>17</v>
      </c>
      <c r="AS344" s="219">
        <f t="shared" si="150"/>
        <v>0</v>
      </c>
      <c r="AT344" s="219">
        <f t="shared" si="150"/>
        <v>0</v>
      </c>
      <c r="AU344" s="219">
        <f t="shared" si="150"/>
        <v>0</v>
      </c>
      <c r="AV344" s="219">
        <f t="shared" si="150"/>
        <v>0</v>
      </c>
      <c r="AW344" s="219">
        <f t="shared" si="150"/>
        <v>0</v>
      </c>
      <c r="AX344" s="30"/>
      <c r="AY344" s="29"/>
      <c r="AZ344" s="30"/>
    </row>
    <row r="345" spans="1:52" s="116" customFormat="1" ht="41.25" customHeight="1" x14ac:dyDescent="0.25">
      <c r="A345" s="32"/>
      <c r="B345" s="33"/>
      <c r="C345" s="141"/>
      <c r="D345" s="21"/>
      <c r="E345" s="158"/>
      <c r="F345" s="200"/>
      <c r="G345" s="24" t="s">
        <v>632</v>
      </c>
      <c r="H345" s="59">
        <f t="shared" si="147"/>
        <v>0.19230769230769232</v>
      </c>
      <c r="I345" s="24" t="s">
        <v>633</v>
      </c>
      <c r="J345" s="219">
        <f t="shared" si="149"/>
        <v>200</v>
      </c>
      <c r="K345" s="219">
        <f>+L345+V345+AF345+AP345</f>
        <v>4</v>
      </c>
      <c r="L345" s="27">
        <v>1</v>
      </c>
      <c r="M345" s="218"/>
      <c r="N345" s="29">
        <v>50</v>
      </c>
      <c r="O345" s="29"/>
      <c r="P345" s="29"/>
      <c r="Q345" s="29"/>
      <c r="R345" s="29"/>
      <c r="S345" s="29"/>
      <c r="T345" s="29"/>
      <c r="U345" s="29"/>
      <c r="V345" s="29">
        <v>1</v>
      </c>
      <c r="W345" s="219">
        <f>SUM(X345:AC345)</f>
        <v>50</v>
      </c>
      <c r="X345" s="29">
        <v>50</v>
      </c>
      <c r="Y345" s="29"/>
      <c r="Z345" s="29"/>
      <c r="AA345" s="29"/>
      <c r="AB345" s="29"/>
      <c r="AC345" s="29"/>
      <c r="AD345" s="29"/>
      <c r="AE345" s="29"/>
      <c r="AF345" s="29">
        <v>1</v>
      </c>
      <c r="AG345" s="28">
        <f>SUM(AH345:AO345)</f>
        <v>50</v>
      </c>
      <c r="AH345" s="29">
        <v>50</v>
      </c>
      <c r="AI345" s="29"/>
      <c r="AJ345" s="29"/>
      <c r="AK345" s="29"/>
      <c r="AL345" s="29"/>
      <c r="AM345" s="29"/>
      <c r="AN345" s="29"/>
      <c r="AO345" s="29"/>
      <c r="AP345" s="29">
        <v>1</v>
      </c>
      <c r="AQ345" s="28">
        <f>SUM(AR345:AY345)</f>
        <v>50</v>
      </c>
      <c r="AR345" s="30">
        <v>50</v>
      </c>
      <c r="AS345" s="30"/>
      <c r="AT345" s="30"/>
      <c r="AU345" s="29"/>
      <c r="AV345" s="29"/>
      <c r="AW345" s="30"/>
      <c r="AX345" s="30"/>
      <c r="AY345" s="29"/>
      <c r="AZ345" s="31" t="s">
        <v>75</v>
      </c>
    </row>
    <row r="346" spans="1:52" s="116" customFormat="1" ht="47.25" customHeight="1" x14ac:dyDescent="0.25">
      <c r="A346" s="32"/>
      <c r="B346" s="33"/>
      <c r="C346" s="141"/>
      <c r="D346" s="21"/>
      <c r="E346" s="158"/>
      <c r="F346" s="200"/>
      <c r="G346" s="22" t="s">
        <v>634</v>
      </c>
      <c r="H346" s="59">
        <f t="shared" si="147"/>
        <v>9.6153846153846159E-2</v>
      </c>
      <c r="I346" s="24" t="s">
        <v>635</v>
      </c>
      <c r="J346" s="219">
        <f t="shared" si="149"/>
        <v>100</v>
      </c>
      <c r="K346" s="219">
        <f>+L346+V346+AF346+AP346</f>
        <v>4</v>
      </c>
      <c r="L346" s="27">
        <v>1</v>
      </c>
      <c r="M346" s="218"/>
      <c r="N346" s="29">
        <v>25</v>
      </c>
      <c r="O346" s="29"/>
      <c r="P346" s="29"/>
      <c r="Q346" s="29"/>
      <c r="R346" s="29"/>
      <c r="S346" s="29"/>
      <c r="T346" s="29"/>
      <c r="U346" s="29"/>
      <c r="V346" s="29">
        <v>1</v>
      </c>
      <c r="W346" s="219">
        <f>SUM(X346:AC346)</f>
        <v>25</v>
      </c>
      <c r="X346" s="29">
        <v>25</v>
      </c>
      <c r="Y346" s="29"/>
      <c r="Z346" s="29"/>
      <c r="AA346" s="29"/>
      <c r="AB346" s="29"/>
      <c r="AC346" s="29"/>
      <c r="AD346" s="29"/>
      <c r="AE346" s="29"/>
      <c r="AF346" s="29">
        <v>1</v>
      </c>
      <c r="AG346" s="28">
        <f>SUM(AH346:AO346)</f>
        <v>25</v>
      </c>
      <c r="AH346" s="29">
        <v>25</v>
      </c>
      <c r="AI346" s="29"/>
      <c r="AJ346" s="29"/>
      <c r="AK346" s="29"/>
      <c r="AL346" s="29"/>
      <c r="AM346" s="29"/>
      <c r="AN346" s="29"/>
      <c r="AO346" s="29"/>
      <c r="AP346" s="29">
        <v>1</v>
      </c>
      <c r="AQ346" s="28">
        <f>SUM(AR346:AY346)</f>
        <v>25</v>
      </c>
      <c r="AR346" s="30">
        <v>25</v>
      </c>
      <c r="AS346" s="30"/>
      <c r="AT346" s="30"/>
      <c r="AU346" s="29"/>
      <c r="AV346" s="29"/>
      <c r="AW346" s="30"/>
      <c r="AX346" s="30"/>
      <c r="AY346" s="29"/>
      <c r="AZ346" s="31" t="s">
        <v>75</v>
      </c>
    </row>
    <row r="347" spans="1:52" s="116" customFormat="1" ht="60" customHeight="1" x14ac:dyDescent="0.25">
      <c r="A347" s="32"/>
      <c r="B347" s="33"/>
      <c r="C347" s="156"/>
      <c r="D347" s="40"/>
      <c r="E347" s="159"/>
      <c r="F347" s="199"/>
      <c r="G347" s="35"/>
      <c r="H347" s="59">
        <f t="shared" si="147"/>
        <v>1.9230769230769232E-2</v>
      </c>
      <c r="I347" s="24" t="s">
        <v>636</v>
      </c>
      <c r="J347" s="219">
        <f>+J346*20%</f>
        <v>20</v>
      </c>
      <c r="K347" s="219">
        <f t="shared" ref="K347:AW347" si="151">+K346*20%</f>
        <v>0.8</v>
      </c>
      <c r="L347" s="219">
        <f t="shared" si="151"/>
        <v>0.2</v>
      </c>
      <c r="M347" s="219">
        <f t="shared" si="151"/>
        <v>0</v>
      </c>
      <c r="N347" s="219">
        <f t="shared" si="151"/>
        <v>5</v>
      </c>
      <c r="O347" s="219">
        <f t="shared" si="151"/>
        <v>0</v>
      </c>
      <c r="P347" s="219">
        <f t="shared" si="151"/>
        <v>0</v>
      </c>
      <c r="Q347" s="219">
        <f t="shared" si="151"/>
        <v>0</v>
      </c>
      <c r="R347" s="219">
        <f t="shared" si="151"/>
        <v>0</v>
      </c>
      <c r="S347" s="219">
        <f t="shared" si="151"/>
        <v>0</v>
      </c>
      <c r="T347" s="219">
        <f t="shared" si="151"/>
        <v>0</v>
      </c>
      <c r="U347" s="219">
        <f t="shared" si="151"/>
        <v>0</v>
      </c>
      <c r="V347" s="219">
        <f t="shared" si="151"/>
        <v>0.2</v>
      </c>
      <c r="W347" s="219">
        <f t="shared" si="151"/>
        <v>5</v>
      </c>
      <c r="X347" s="219">
        <f t="shared" si="151"/>
        <v>5</v>
      </c>
      <c r="Y347" s="219">
        <f t="shared" si="151"/>
        <v>0</v>
      </c>
      <c r="Z347" s="219">
        <f t="shared" si="151"/>
        <v>0</v>
      </c>
      <c r="AA347" s="219">
        <f t="shared" si="151"/>
        <v>0</v>
      </c>
      <c r="AB347" s="219">
        <f t="shared" si="151"/>
        <v>0</v>
      </c>
      <c r="AC347" s="219">
        <f t="shared" si="151"/>
        <v>0</v>
      </c>
      <c r="AD347" s="219">
        <f t="shared" si="151"/>
        <v>0</v>
      </c>
      <c r="AE347" s="219">
        <f t="shared" si="151"/>
        <v>0</v>
      </c>
      <c r="AF347" s="219">
        <f t="shared" si="151"/>
        <v>0.2</v>
      </c>
      <c r="AG347" s="219">
        <f t="shared" si="151"/>
        <v>5</v>
      </c>
      <c r="AH347" s="219">
        <f t="shared" si="151"/>
        <v>5</v>
      </c>
      <c r="AI347" s="219">
        <f t="shared" si="151"/>
        <v>0</v>
      </c>
      <c r="AJ347" s="219">
        <f t="shared" si="151"/>
        <v>0</v>
      </c>
      <c r="AK347" s="219">
        <f t="shared" si="151"/>
        <v>0</v>
      </c>
      <c r="AL347" s="219">
        <f t="shared" si="151"/>
        <v>0</v>
      </c>
      <c r="AM347" s="219">
        <f t="shared" si="151"/>
        <v>0</v>
      </c>
      <c r="AN347" s="219">
        <f t="shared" si="151"/>
        <v>0</v>
      </c>
      <c r="AO347" s="219">
        <f t="shared" si="151"/>
        <v>0</v>
      </c>
      <c r="AP347" s="219">
        <f t="shared" si="151"/>
        <v>0.2</v>
      </c>
      <c r="AQ347" s="219">
        <f t="shared" si="151"/>
        <v>5</v>
      </c>
      <c r="AR347" s="219">
        <f t="shared" si="151"/>
        <v>5</v>
      </c>
      <c r="AS347" s="219">
        <f t="shared" si="151"/>
        <v>0</v>
      </c>
      <c r="AT347" s="219">
        <f t="shared" si="151"/>
        <v>0</v>
      </c>
      <c r="AU347" s="219">
        <f t="shared" si="151"/>
        <v>0</v>
      </c>
      <c r="AV347" s="219">
        <f t="shared" si="151"/>
        <v>0</v>
      </c>
      <c r="AW347" s="219">
        <f t="shared" si="151"/>
        <v>0</v>
      </c>
      <c r="AX347" s="30"/>
      <c r="AY347" s="29"/>
      <c r="AZ347" s="30"/>
    </row>
    <row r="348" spans="1:52" s="116" customFormat="1" ht="15.75" customHeight="1" x14ac:dyDescent="0.2">
      <c r="A348" s="32"/>
      <c r="B348" s="33"/>
      <c r="C348" s="54" t="s">
        <v>67</v>
      </c>
      <c r="D348" s="55"/>
      <c r="E348" s="56"/>
      <c r="F348" s="151"/>
      <c r="G348" s="24"/>
      <c r="H348" s="85">
        <f>SUM(H341:H347)</f>
        <v>1</v>
      </c>
      <c r="I348" s="45"/>
      <c r="J348" s="26">
        <f>SUM(J341:J347)</f>
        <v>1040</v>
      </c>
      <c r="K348" s="26">
        <f t="shared" ref="K348:AY348" si="152">SUM(K341:K347)</f>
        <v>18.400000000000002</v>
      </c>
      <c r="L348" s="58">
        <f t="shared" si="152"/>
        <v>4.6000000000000005</v>
      </c>
      <c r="M348" s="26">
        <f t="shared" si="152"/>
        <v>0</v>
      </c>
      <c r="N348" s="26">
        <f t="shared" si="152"/>
        <v>188</v>
      </c>
      <c r="O348" s="26">
        <f t="shared" si="152"/>
        <v>0</v>
      </c>
      <c r="P348" s="26">
        <f t="shared" si="152"/>
        <v>0</v>
      </c>
      <c r="Q348" s="26">
        <f t="shared" si="152"/>
        <v>0</v>
      </c>
      <c r="R348" s="26">
        <f t="shared" si="152"/>
        <v>0</v>
      </c>
      <c r="S348" s="26">
        <f t="shared" si="152"/>
        <v>0</v>
      </c>
      <c r="T348" s="26">
        <f t="shared" si="152"/>
        <v>0</v>
      </c>
      <c r="U348" s="26">
        <f t="shared" si="152"/>
        <v>0</v>
      </c>
      <c r="V348" s="26">
        <f t="shared" si="152"/>
        <v>4.6000000000000005</v>
      </c>
      <c r="W348" s="26">
        <f t="shared" si="152"/>
        <v>284</v>
      </c>
      <c r="X348" s="26">
        <f t="shared" si="152"/>
        <v>284</v>
      </c>
      <c r="Y348" s="26">
        <f t="shared" si="152"/>
        <v>0</v>
      </c>
      <c r="Z348" s="26">
        <f t="shared" si="152"/>
        <v>0</v>
      </c>
      <c r="AA348" s="26">
        <f t="shared" si="152"/>
        <v>0</v>
      </c>
      <c r="AB348" s="26">
        <f t="shared" si="152"/>
        <v>0</v>
      </c>
      <c r="AC348" s="26">
        <f t="shared" si="152"/>
        <v>0</v>
      </c>
      <c r="AD348" s="26">
        <f t="shared" si="152"/>
        <v>0</v>
      </c>
      <c r="AE348" s="26">
        <f t="shared" si="152"/>
        <v>0</v>
      </c>
      <c r="AF348" s="26">
        <f t="shared" si="152"/>
        <v>4.6000000000000005</v>
      </c>
      <c r="AG348" s="26">
        <f t="shared" si="152"/>
        <v>284</v>
      </c>
      <c r="AH348" s="26">
        <f t="shared" si="152"/>
        <v>284</v>
      </c>
      <c r="AI348" s="26">
        <f t="shared" si="152"/>
        <v>0</v>
      </c>
      <c r="AJ348" s="26">
        <f t="shared" si="152"/>
        <v>0</v>
      </c>
      <c r="AK348" s="26">
        <f t="shared" si="152"/>
        <v>0</v>
      </c>
      <c r="AL348" s="26">
        <f t="shared" si="152"/>
        <v>0</v>
      </c>
      <c r="AM348" s="26">
        <f t="shared" si="152"/>
        <v>0</v>
      </c>
      <c r="AN348" s="26">
        <f t="shared" si="152"/>
        <v>0</v>
      </c>
      <c r="AO348" s="26">
        <f t="shared" si="152"/>
        <v>0</v>
      </c>
      <c r="AP348" s="26">
        <f t="shared" si="152"/>
        <v>4.6000000000000005</v>
      </c>
      <c r="AQ348" s="26">
        <f t="shared" si="152"/>
        <v>284</v>
      </c>
      <c r="AR348" s="26">
        <f t="shared" si="152"/>
        <v>284</v>
      </c>
      <c r="AS348" s="26">
        <f t="shared" si="152"/>
        <v>0</v>
      </c>
      <c r="AT348" s="26">
        <f t="shared" si="152"/>
        <v>0</v>
      </c>
      <c r="AU348" s="26">
        <f t="shared" si="152"/>
        <v>0</v>
      </c>
      <c r="AV348" s="26">
        <f t="shared" si="152"/>
        <v>0</v>
      </c>
      <c r="AW348" s="26">
        <f t="shared" si="152"/>
        <v>0</v>
      </c>
      <c r="AX348" s="26">
        <f t="shared" si="152"/>
        <v>0</v>
      </c>
      <c r="AY348" s="219">
        <f t="shared" si="152"/>
        <v>0</v>
      </c>
      <c r="AZ348" s="30"/>
    </row>
    <row r="349" spans="1:52" s="116" customFormat="1" ht="48" customHeight="1" x14ac:dyDescent="0.25">
      <c r="A349" s="32"/>
      <c r="B349" s="33"/>
      <c r="C349" s="139" t="s">
        <v>637</v>
      </c>
      <c r="D349" s="70">
        <f>+J354/J355</f>
        <v>0.69738219895287956</v>
      </c>
      <c r="E349" s="139"/>
      <c r="F349" s="59">
        <f>+J349/$J$354</f>
        <v>0.15015015015015015</v>
      </c>
      <c r="G349" s="24" t="s">
        <v>638</v>
      </c>
      <c r="H349" s="52"/>
      <c r="I349" s="24" t="s">
        <v>639</v>
      </c>
      <c r="J349" s="219">
        <f t="shared" si="149"/>
        <v>2000</v>
      </c>
      <c r="K349" s="26">
        <f>+L349+V349+AF349+AP349</f>
        <v>20</v>
      </c>
      <c r="L349" s="27">
        <v>5</v>
      </c>
      <c r="M349" s="58">
        <f>SUM(N349:U349)</f>
        <v>25000</v>
      </c>
      <c r="N349" s="29"/>
      <c r="O349" s="29">
        <v>25000</v>
      </c>
      <c r="P349" s="29"/>
      <c r="Q349" s="29"/>
      <c r="R349" s="29"/>
      <c r="S349" s="29"/>
      <c r="T349" s="29"/>
      <c r="U349" s="29"/>
      <c r="V349" s="29">
        <v>5</v>
      </c>
      <c r="W349" s="26">
        <f>SUM(X349:AE349)</f>
        <v>2000</v>
      </c>
      <c r="X349" s="29"/>
      <c r="Y349" s="29">
        <v>2000</v>
      </c>
      <c r="Z349" s="29"/>
      <c r="AA349" s="29"/>
      <c r="AB349" s="29"/>
      <c r="AC349" s="29"/>
      <c r="AD349" s="29"/>
      <c r="AE349" s="29"/>
      <c r="AF349" s="29">
        <v>5</v>
      </c>
      <c r="AG349" s="28">
        <f>SUM(AH349:AO349)</f>
        <v>2000</v>
      </c>
      <c r="AH349" s="29"/>
      <c r="AI349" s="29">
        <v>2000</v>
      </c>
      <c r="AJ349" s="29"/>
      <c r="AK349" s="29"/>
      <c r="AL349" s="29"/>
      <c r="AM349" s="29"/>
      <c r="AN349" s="29"/>
      <c r="AO349" s="29"/>
      <c r="AP349" s="29">
        <v>5</v>
      </c>
      <c r="AQ349" s="28">
        <f>SUM(AR349:AY349)</f>
        <v>2000</v>
      </c>
      <c r="AR349" s="30"/>
      <c r="AS349" s="30">
        <v>2000</v>
      </c>
      <c r="AT349" s="30"/>
      <c r="AU349" s="29"/>
      <c r="AV349" s="29"/>
      <c r="AW349" s="30"/>
      <c r="AX349" s="30"/>
      <c r="AY349" s="29"/>
      <c r="AZ349" s="31" t="s">
        <v>75</v>
      </c>
    </row>
    <row r="350" spans="1:52" s="116" customFormat="1" ht="36" customHeight="1" x14ac:dyDescent="0.25">
      <c r="A350" s="32"/>
      <c r="B350" s="33"/>
      <c r="C350" s="141"/>
      <c r="D350" s="21"/>
      <c r="E350" s="141"/>
      <c r="F350" s="59">
        <f>+J350/$J$354</f>
        <v>0.63813813813813813</v>
      </c>
      <c r="G350" s="22" t="s">
        <v>640</v>
      </c>
      <c r="H350" s="52"/>
      <c r="I350" s="24" t="s">
        <v>641</v>
      </c>
      <c r="J350" s="219">
        <f t="shared" si="149"/>
        <v>8500</v>
      </c>
      <c r="K350" s="26">
        <f t="shared" ref="K350:K375" si="153">+L350+V350+AF350+AP350</f>
        <v>21</v>
      </c>
      <c r="L350" s="27">
        <v>3</v>
      </c>
      <c r="M350" s="58">
        <f t="shared" ref="M350:M382" si="154">SUM(N350:U350)</f>
        <v>3500</v>
      </c>
      <c r="N350" s="29"/>
      <c r="O350" s="29">
        <v>3500</v>
      </c>
      <c r="P350" s="29"/>
      <c r="Q350" s="29"/>
      <c r="R350" s="29"/>
      <c r="S350" s="29"/>
      <c r="T350" s="29"/>
      <c r="U350" s="29"/>
      <c r="V350" s="29">
        <v>6</v>
      </c>
      <c r="W350" s="26">
        <f t="shared" ref="W350:W379" si="155">SUM(X350:AE350)</f>
        <v>8500</v>
      </c>
      <c r="X350" s="29"/>
      <c r="Y350" s="29">
        <v>8500</v>
      </c>
      <c r="Z350" s="29"/>
      <c r="AA350" s="29"/>
      <c r="AB350" s="29"/>
      <c r="AC350" s="29"/>
      <c r="AD350" s="29"/>
      <c r="AE350" s="29"/>
      <c r="AF350" s="29">
        <v>6</v>
      </c>
      <c r="AG350" s="28">
        <f t="shared" ref="AG350:AG375" si="156">SUM(AH350:AO350)</f>
        <v>8500</v>
      </c>
      <c r="AH350" s="29"/>
      <c r="AI350" s="29">
        <v>8500</v>
      </c>
      <c r="AJ350" s="29"/>
      <c r="AK350" s="29"/>
      <c r="AL350" s="29"/>
      <c r="AM350" s="29"/>
      <c r="AN350" s="29"/>
      <c r="AO350" s="29"/>
      <c r="AP350" s="29">
        <v>6</v>
      </c>
      <c r="AQ350" s="28">
        <f t="shared" ref="AQ350:AQ375" si="157">SUM(AR350:AY350)</f>
        <v>8500</v>
      </c>
      <c r="AR350" s="30"/>
      <c r="AS350" s="30">
        <v>8500</v>
      </c>
      <c r="AT350" s="30"/>
      <c r="AU350" s="29"/>
      <c r="AV350" s="29"/>
      <c r="AW350" s="30"/>
      <c r="AX350" s="30"/>
      <c r="AY350" s="29"/>
      <c r="AZ350" s="31" t="s">
        <v>75</v>
      </c>
    </row>
    <row r="351" spans="1:52" s="116" customFormat="1" ht="60" customHeight="1" x14ac:dyDescent="0.25">
      <c r="A351" s="32"/>
      <c r="B351" s="33"/>
      <c r="C351" s="141"/>
      <c r="D351" s="21"/>
      <c r="E351" s="141"/>
      <c r="F351" s="59">
        <f>+J351/$J$354</f>
        <v>0.12762762762762764</v>
      </c>
      <c r="G351" s="35"/>
      <c r="H351" s="52"/>
      <c r="I351" s="24" t="s">
        <v>642</v>
      </c>
      <c r="J351" s="219">
        <f>+J350*20%</f>
        <v>1700</v>
      </c>
      <c r="K351" s="219">
        <f t="shared" ref="K351:AW351" si="158">+K350*20%</f>
        <v>4.2</v>
      </c>
      <c r="L351" s="219">
        <f t="shared" si="158"/>
        <v>0.60000000000000009</v>
      </c>
      <c r="M351" s="219">
        <f t="shared" si="158"/>
        <v>700</v>
      </c>
      <c r="N351" s="219">
        <f t="shared" si="158"/>
        <v>0</v>
      </c>
      <c r="O351" s="219">
        <f t="shared" si="158"/>
        <v>700</v>
      </c>
      <c r="P351" s="219">
        <f t="shared" si="158"/>
        <v>0</v>
      </c>
      <c r="Q351" s="219">
        <f t="shared" si="158"/>
        <v>0</v>
      </c>
      <c r="R351" s="219">
        <f t="shared" si="158"/>
        <v>0</v>
      </c>
      <c r="S351" s="219">
        <f t="shared" si="158"/>
        <v>0</v>
      </c>
      <c r="T351" s="219">
        <f t="shared" si="158"/>
        <v>0</v>
      </c>
      <c r="U351" s="219">
        <f t="shared" si="158"/>
        <v>0</v>
      </c>
      <c r="V351" s="219">
        <f t="shared" si="158"/>
        <v>1.2000000000000002</v>
      </c>
      <c r="W351" s="219">
        <f t="shared" si="158"/>
        <v>1700</v>
      </c>
      <c r="X351" s="219">
        <f t="shared" si="158"/>
        <v>0</v>
      </c>
      <c r="Y351" s="219">
        <f t="shared" si="158"/>
        <v>1700</v>
      </c>
      <c r="Z351" s="219">
        <f t="shared" si="158"/>
        <v>0</v>
      </c>
      <c r="AA351" s="219">
        <f t="shared" si="158"/>
        <v>0</v>
      </c>
      <c r="AB351" s="219">
        <f t="shared" si="158"/>
        <v>0</v>
      </c>
      <c r="AC351" s="219">
        <f t="shared" si="158"/>
        <v>0</v>
      </c>
      <c r="AD351" s="219">
        <f t="shared" si="158"/>
        <v>0</v>
      </c>
      <c r="AE351" s="219">
        <f t="shared" si="158"/>
        <v>0</v>
      </c>
      <c r="AF351" s="219">
        <f t="shared" si="158"/>
        <v>1.2000000000000002</v>
      </c>
      <c r="AG351" s="219">
        <f t="shared" si="158"/>
        <v>1700</v>
      </c>
      <c r="AH351" s="219">
        <f t="shared" si="158"/>
        <v>0</v>
      </c>
      <c r="AI351" s="219">
        <f t="shared" si="158"/>
        <v>1700</v>
      </c>
      <c r="AJ351" s="219">
        <f t="shared" si="158"/>
        <v>0</v>
      </c>
      <c r="AK351" s="219">
        <f t="shared" si="158"/>
        <v>0</v>
      </c>
      <c r="AL351" s="219">
        <f t="shared" si="158"/>
        <v>0</v>
      </c>
      <c r="AM351" s="219">
        <f t="shared" si="158"/>
        <v>0</v>
      </c>
      <c r="AN351" s="219">
        <f t="shared" si="158"/>
        <v>0</v>
      </c>
      <c r="AO351" s="219">
        <f t="shared" si="158"/>
        <v>0</v>
      </c>
      <c r="AP351" s="219">
        <f t="shared" si="158"/>
        <v>1.2000000000000002</v>
      </c>
      <c r="AQ351" s="219">
        <f t="shared" si="158"/>
        <v>1700</v>
      </c>
      <c r="AR351" s="219">
        <f t="shared" si="158"/>
        <v>0</v>
      </c>
      <c r="AS351" s="219">
        <f t="shared" si="158"/>
        <v>1700</v>
      </c>
      <c r="AT351" s="219">
        <f t="shared" si="158"/>
        <v>0</v>
      </c>
      <c r="AU351" s="219">
        <f t="shared" si="158"/>
        <v>0</v>
      </c>
      <c r="AV351" s="219">
        <f t="shared" si="158"/>
        <v>0</v>
      </c>
      <c r="AW351" s="219">
        <f t="shared" si="158"/>
        <v>0</v>
      </c>
      <c r="AX351" s="30"/>
      <c r="AY351" s="29"/>
      <c r="AZ351" s="30"/>
    </row>
    <row r="352" spans="1:52" s="116" customFormat="1" ht="57" customHeight="1" x14ac:dyDescent="0.25">
      <c r="A352" s="32"/>
      <c r="B352" s="33"/>
      <c r="C352" s="141"/>
      <c r="D352" s="21"/>
      <c r="E352" s="141"/>
      <c r="F352" s="59">
        <f>+J352/$J$354</f>
        <v>9.0090090090090089E-3</v>
      </c>
      <c r="G352" s="24" t="s">
        <v>643</v>
      </c>
      <c r="H352" s="52"/>
      <c r="I352" s="24" t="s">
        <v>644</v>
      </c>
      <c r="J352" s="219">
        <f t="shared" si="149"/>
        <v>120</v>
      </c>
      <c r="K352" s="26">
        <f t="shared" si="153"/>
        <v>4</v>
      </c>
      <c r="L352" s="27">
        <v>1</v>
      </c>
      <c r="M352" s="58">
        <f t="shared" si="154"/>
        <v>120</v>
      </c>
      <c r="N352" s="29"/>
      <c r="O352" s="29">
        <v>120</v>
      </c>
      <c r="P352" s="29"/>
      <c r="Q352" s="29"/>
      <c r="R352" s="29"/>
      <c r="S352" s="29"/>
      <c r="T352" s="29"/>
      <c r="U352" s="29"/>
      <c r="V352" s="29">
        <v>1</v>
      </c>
      <c r="W352" s="26">
        <f t="shared" si="155"/>
        <v>120</v>
      </c>
      <c r="X352" s="29"/>
      <c r="Y352" s="29">
        <v>120</v>
      </c>
      <c r="Z352" s="29"/>
      <c r="AA352" s="29"/>
      <c r="AB352" s="29"/>
      <c r="AC352" s="29"/>
      <c r="AD352" s="29"/>
      <c r="AE352" s="29"/>
      <c r="AF352" s="29">
        <v>1</v>
      </c>
      <c r="AG352" s="28">
        <f t="shared" si="156"/>
        <v>120</v>
      </c>
      <c r="AH352" s="29"/>
      <c r="AI352" s="29">
        <v>120</v>
      </c>
      <c r="AJ352" s="29"/>
      <c r="AK352" s="29"/>
      <c r="AL352" s="29"/>
      <c r="AM352" s="29"/>
      <c r="AN352" s="29"/>
      <c r="AO352" s="29"/>
      <c r="AP352" s="29">
        <v>1</v>
      </c>
      <c r="AQ352" s="28">
        <f t="shared" si="157"/>
        <v>120</v>
      </c>
      <c r="AR352" s="30"/>
      <c r="AS352" s="30">
        <v>120</v>
      </c>
      <c r="AT352" s="30"/>
      <c r="AU352" s="29"/>
      <c r="AV352" s="29"/>
      <c r="AW352" s="30"/>
      <c r="AX352" s="30"/>
      <c r="AY352" s="29"/>
      <c r="AZ352" s="31" t="s">
        <v>75</v>
      </c>
    </row>
    <row r="353" spans="1:52" s="116" customFormat="1" ht="41.25" customHeight="1" x14ac:dyDescent="0.25">
      <c r="A353" s="32"/>
      <c r="B353" s="33"/>
      <c r="C353" s="156"/>
      <c r="D353" s="40"/>
      <c r="E353" s="156"/>
      <c r="F353" s="59">
        <f>+J353/$J$354</f>
        <v>7.5075075075075076E-2</v>
      </c>
      <c r="G353" s="24" t="s">
        <v>645</v>
      </c>
      <c r="H353" s="52"/>
      <c r="I353" s="24" t="s">
        <v>646</v>
      </c>
      <c r="J353" s="219">
        <f t="shared" si="149"/>
        <v>1000</v>
      </c>
      <c r="K353" s="26">
        <f t="shared" si="153"/>
        <v>1</v>
      </c>
      <c r="L353" s="27">
        <v>1</v>
      </c>
      <c r="M353" s="58">
        <f t="shared" si="154"/>
        <v>2000</v>
      </c>
      <c r="N353" s="29"/>
      <c r="O353" s="29">
        <v>2000</v>
      </c>
      <c r="P353" s="29"/>
      <c r="Q353" s="29"/>
      <c r="R353" s="29"/>
      <c r="S353" s="29"/>
      <c r="T353" s="29"/>
      <c r="U353" s="29"/>
      <c r="V353" s="29"/>
      <c r="W353" s="26">
        <f t="shared" si="155"/>
        <v>1000</v>
      </c>
      <c r="X353" s="29"/>
      <c r="Y353" s="29">
        <v>1000</v>
      </c>
      <c r="Z353" s="29"/>
      <c r="AA353" s="29"/>
      <c r="AB353" s="29"/>
      <c r="AC353" s="29"/>
      <c r="AD353" s="29"/>
      <c r="AE353" s="29"/>
      <c r="AF353" s="29"/>
      <c r="AG353" s="28">
        <f t="shared" si="156"/>
        <v>1000</v>
      </c>
      <c r="AH353" s="29"/>
      <c r="AI353" s="29">
        <v>1000</v>
      </c>
      <c r="AJ353" s="29"/>
      <c r="AK353" s="29"/>
      <c r="AL353" s="29"/>
      <c r="AM353" s="29"/>
      <c r="AN353" s="29"/>
      <c r="AO353" s="29"/>
      <c r="AP353" s="29"/>
      <c r="AQ353" s="28">
        <f t="shared" si="157"/>
        <v>1000</v>
      </c>
      <c r="AR353" s="30"/>
      <c r="AS353" s="30">
        <v>1000</v>
      </c>
      <c r="AT353" s="30"/>
      <c r="AU353" s="29"/>
      <c r="AV353" s="29"/>
      <c r="AW353" s="30"/>
      <c r="AX353" s="30"/>
      <c r="AY353" s="29"/>
      <c r="AZ353" s="31" t="s">
        <v>75</v>
      </c>
    </row>
    <row r="354" spans="1:52" s="116" customFormat="1" ht="15.75" customHeight="1" x14ac:dyDescent="0.2">
      <c r="A354" s="39"/>
      <c r="B354" s="49"/>
      <c r="C354" s="54" t="s">
        <v>67</v>
      </c>
      <c r="D354" s="55"/>
      <c r="E354" s="56"/>
      <c r="F354" s="85">
        <f>SUM(F349:F353)</f>
        <v>0.99999999999999989</v>
      </c>
      <c r="G354" s="24"/>
      <c r="H354" s="38"/>
      <c r="I354" s="45"/>
      <c r="J354" s="26">
        <f>SUM(J349:J353)</f>
        <v>13320</v>
      </c>
      <c r="K354" s="26">
        <f t="shared" si="153"/>
        <v>0</v>
      </c>
      <c r="L354" s="58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9"/>
      <c r="AZ354" s="30"/>
    </row>
    <row r="355" spans="1:52" s="116" customFormat="1" ht="15.75" customHeight="1" x14ac:dyDescent="0.25">
      <c r="A355" s="172" t="s">
        <v>438</v>
      </c>
      <c r="B355" s="173"/>
      <c r="C355" s="216"/>
      <c r="D355" s="220">
        <f>+D349+D341+D332</f>
        <v>1</v>
      </c>
      <c r="E355" s="221"/>
      <c r="F355" s="172"/>
      <c r="G355" s="173"/>
      <c r="H355" s="173"/>
      <c r="I355" s="173"/>
      <c r="J355" s="26">
        <f>+J354+J348+J340</f>
        <v>19100</v>
      </c>
      <c r="K355" s="26"/>
      <c r="L355" s="27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8"/>
      <c r="AH355" s="26"/>
      <c r="AI355" s="26"/>
      <c r="AJ355" s="26"/>
      <c r="AK355" s="26"/>
      <c r="AL355" s="26"/>
      <c r="AM355" s="26"/>
      <c r="AN355" s="26"/>
      <c r="AO355" s="26"/>
      <c r="AP355" s="26"/>
      <c r="AQ355" s="28"/>
      <c r="AR355" s="26"/>
      <c r="AS355" s="26"/>
      <c r="AT355" s="26"/>
      <c r="AU355" s="26"/>
      <c r="AV355" s="26"/>
      <c r="AW355" s="26"/>
      <c r="AX355" s="30"/>
      <c r="AY355" s="29"/>
      <c r="AZ355" s="222"/>
    </row>
    <row r="356" spans="1:52" s="116" customFormat="1" ht="46.5" customHeight="1" x14ac:dyDescent="0.25">
      <c r="A356" s="223" t="s">
        <v>647</v>
      </c>
      <c r="B356" s="224"/>
      <c r="C356" s="18" t="s">
        <v>648</v>
      </c>
      <c r="D356" s="20">
        <f>+J374/J392</f>
        <v>0.68737725406177463</v>
      </c>
      <c r="E356" s="18"/>
      <c r="F356" s="197"/>
      <c r="G356" s="22" t="s">
        <v>649</v>
      </c>
      <c r="H356" s="217">
        <f t="shared" ref="H356:H373" si="159">+J356/$J$374</f>
        <v>0.11688311688311688</v>
      </c>
      <c r="I356" s="225" t="s">
        <v>650</v>
      </c>
      <c r="J356" s="226">
        <f>+M356+W356+AG356+AQ356</f>
        <v>900</v>
      </c>
      <c r="K356" s="93"/>
      <c r="L356" s="227"/>
      <c r="M356" s="93">
        <f t="shared" si="154"/>
        <v>0</v>
      </c>
      <c r="N356" s="29"/>
      <c r="O356" s="29"/>
      <c r="P356" s="29"/>
      <c r="Q356" s="29"/>
      <c r="R356" s="29"/>
      <c r="S356" s="29"/>
      <c r="T356" s="29"/>
      <c r="U356" s="29"/>
      <c r="V356" s="228">
        <v>1</v>
      </c>
      <c r="W356" s="93">
        <v>300</v>
      </c>
      <c r="X356" s="119">
        <v>300</v>
      </c>
      <c r="Y356" s="29"/>
      <c r="Z356" s="29"/>
      <c r="AA356" s="29"/>
      <c r="AB356" s="29"/>
      <c r="AC356" s="29"/>
      <c r="AD356" s="29"/>
      <c r="AE356" s="29"/>
      <c r="AF356" s="119">
        <v>1</v>
      </c>
      <c r="AG356" s="118">
        <v>300</v>
      </c>
      <c r="AH356" s="119">
        <v>300</v>
      </c>
      <c r="AI356" s="29"/>
      <c r="AJ356" s="29"/>
      <c r="AK356" s="29"/>
      <c r="AL356" s="29"/>
      <c r="AM356" s="29"/>
      <c r="AN356" s="29"/>
      <c r="AO356" s="29"/>
      <c r="AP356" s="119">
        <v>1</v>
      </c>
      <c r="AQ356" s="118">
        <f t="shared" si="157"/>
        <v>300</v>
      </c>
      <c r="AR356" s="119">
        <v>300</v>
      </c>
      <c r="AS356" s="30"/>
      <c r="AT356" s="30"/>
      <c r="AU356" s="29"/>
      <c r="AV356" s="29"/>
      <c r="AW356" s="30"/>
      <c r="AX356" s="30"/>
      <c r="AY356" s="29"/>
      <c r="AZ356" s="120" t="s">
        <v>525</v>
      </c>
    </row>
    <row r="357" spans="1:52" s="116" customFormat="1" ht="52.5" customHeight="1" x14ac:dyDescent="0.25">
      <c r="A357" s="229"/>
      <c r="B357" s="230"/>
      <c r="C357" s="32"/>
      <c r="D357" s="34"/>
      <c r="E357" s="32"/>
      <c r="F357" s="200"/>
      <c r="G357" s="35"/>
      <c r="H357" s="217">
        <f t="shared" si="159"/>
        <v>0</v>
      </c>
      <c r="I357" s="231"/>
      <c r="J357" s="232"/>
      <c r="K357" s="94"/>
      <c r="L357" s="233"/>
      <c r="M357" s="94"/>
      <c r="N357" s="29"/>
      <c r="O357" s="29"/>
      <c r="P357" s="29"/>
      <c r="Q357" s="29"/>
      <c r="R357" s="29"/>
      <c r="S357" s="29"/>
      <c r="T357" s="29"/>
      <c r="U357" s="29"/>
      <c r="V357" s="234"/>
      <c r="W357" s="94"/>
      <c r="X357" s="126"/>
      <c r="Y357" s="29"/>
      <c r="Z357" s="29"/>
      <c r="AA357" s="29"/>
      <c r="AB357" s="29"/>
      <c r="AC357" s="29"/>
      <c r="AD357" s="29"/>
      <c r="AE357" s="29"/>
      <c r="AF357" s="126"/>
      <c r="AG357" s="125"/>
      <c r="AH357" s="126"/>
      <c r="AI357" s="29"/>
      <c r="AJ357" s="29"/>
      <c r="AK357" s="29"/>
      <c r="AL357" s="29"/>
      <c r="AM357" s="29"/>
      <c r="AN357" s="29"/>
      <c r="AO357" s="29"/>
      <c r="AP357" s="126"/>
      <c r="AQ357" s="125"/>
      <c r="AR357" s="126"/>
      <c r="AS357" s="30"/>
      <c r="AT357" s="30"/>
      <c r="AU357" s="29"/>
      <c r="AV357" s="29"/>
      <c r="AW357" s="30"/>
      <c r="AX357" s="30"/>
      <c r="AY357" s="29"/>
      <c r="AZ357" s="127"/>
    </row>
    <row r="358" spans="1:52" s="116" customFormat="1" ht="36.75" customHeight="1" x14ac:dyDescent="0.25">
      <c r="A358" s="229"/>
      <c r="B358" s="230"/>
      <c r="C358" s="32"/>
      <c r="D358" s="34"/>
      <c r="E358" s="32"/>
      <c r="F358" s="200"/>
      <c r="G358" s="22" t="s">
        <v>651</v>
      </c>
      <c r="H358" s="217">
        <f t="shared" si="159"/>
        <v>3.896103896103896E-2</v>
      </c>
      <c r="I358" s="24" t="s">
        <v>652</v>
      </c>
      <c r="J358" s="219">
        <f t="shared" ref="J358:J390" si="160">+M358+W358+AG358+AQ358</f>
        <v>300</v>
      </c>
      <c r="K358" s="26">
        <f t="shared" si="153"/>
        <v>1</v>
      </c>
      <c r="L358" s="27">
        <v>1</v>
      </c>
      <c r="M358" s="58">
        <f t="shared" si="154"/>
        <v>300</v>
      </c>
      <c r="N358" s="29">
        <v>300</v>
      </c>
      <c r="O358" s="29"/>
      <c r="P358" s="29"/>
      <c r="Q358" s="29"/>
      <c r="R358" s="29"/>
      <c r="S358" s="29"/>
      <c r="T358" s="29"/>
      <c r="U358" s="29"/>
      <c r="V358" s="29"/>
      <c r="W358" s="26">
        <f t="shared" si="155"/>
        <v>0</v>
      </c>
      <c r="X358" s="29"/>
      <c r="Y358" s="29"/>
      <c r="Z358" s="29"/>
      <c r="AA358" s="29"/>
      <c r="AB358" s="29"/>
      <c r="AC358" s="29"/>
      <c r="AD358" s="29"/>
      <c r="AE358" s="29"/>
      <c r="AF358" s="29"/>
      <c r="AG358" s="28">
        <f t="shared" si="156"/>
        <v>0</v>
      </c>
      <c r="AH358" s="29"/>
      <c r="AI358" s="29"/>
      <c r="AJ358" s="29"/>
      <c r="AK358" s="29"/>
      <c r="AL358" s="29"/>
      <c r="AM358" s="29"/>
      <c r="AN358" s="29"/>
      <c r="AO358" s="29"/>
      <c r="AP358" s="29"/>
      <c r="AQ358" s="28">
        <f t="shared" si="157"/>
        <v>0</v>
      </c>
      <c r="AR358" s="30"/>
      <c r="AS358" s="30"/>
      <c r="AT358" s="30"/>
      <c r="AU358" s="29"/>
      <c r="AV358" s="29"/>
      <c r="AW358" s="30"/>
      <c r="AX358" s="30"/>
      <c r="AY358" s="29"/>
      <c r="AZ358" s="31" t="s">
        <v>525</v>
      </c>
    </row>
    <row r="359" spans="1:52" s="116" customFormat="1" ht="36" customHeight="1" x14ac:dyDescent="0.25">
      <c r="A359" s="229"/>
      <c r="B359" s="230"/>
      <c r="C359" s="32"/>
      <c r="D359" s="34"/>
      <c r="E359" s="32"/>
      <c r="F359" s="200"/>
      <c r="G359" s="35"/>
      <c r="H359" s="217">
        <f t="shared" si="159"/>
        <v>3.896103896103896E-2</v>
      </c>
      <c r="I359" s="24" t="s">
        <v>653</v>
      </c>
      <c r="J359" s="219">
        <f t="shared" si="160"/>
        <v>300</v>
      </c>
      <c r="K359" s="26"/>
      <c r="L359" s="27"/>
      <c r="M359" s="58">
        <f t="shared" si="154"/>
        <v>0</v>
      </c>
      <c r="N359" s="29"/>
      <c r="O359" s="29"/>
      <c r="P359" s="29"/>
      <c r="Q359" s="29"/>
      <c r="R359" s="29"/>
      <c r="S359" s="29"/>
      <c r="T359" s="29"/>
      <c r="U359" s="29"/>
      <c r="V359" s="29">
        <v>1</v>
      </c>
      <c r="W359" s="26">
        <f t="shared" si="155"/>
        <v>300</v>
      </c>
      <c r="X359" s="29">
        <v>300</v>
      </c>
      <c r="Y359" s="29"/>
      <c r="Z359" s="29"/>
      <c r="AA359" s="29"/>
      <c r="AB359" s="29"/>
      <c r="AC359" s="29"/>
      <c r="AD359" s="29"/>
      <c r="AE359" s="29"/>
      <c r="AF359" s="29"/>
      <c r="AG359" s="28">
        <f t="shared" si="156"/>
        <v>0</v>
      </c>
      <c r="AH359" s="29"/>
      <c r="AI359" s="29"/>
      <c r="AJ359" s="29"/>
      <c r="AK359" s="29"/>
      <c r="AL359" s="29"/>
      <c r="AM359" s="29"/>
      <c r="AN359" s="29"/>
      <c r="AO359" s="29"/>
      <c r="AP359" s="29"/>
      <c r="AQ359" s="28">
        <f t="shared" si="157"/>
        <v>0</v>
      </c>
      <c r="AR359" s="30"/>
      <c r="AS359" s="30"/>
      <c r="AT359" s="30"/>
      <c r="AU359" s="29"/>
      <c r="AV359" s="29"/>
      <c r="AW359" s="30"/>
      <c r="AX359" s="30"/>
      <c r="AY359" s="29"/>
      <c r="AZ359" s="31" t="s">
        <v>525</v>
      </c>
    </row>
    <row r="360" spans="1:52" s="116" customFormat="1" ht="54" customHeight="1" x14ac:dyDescent="0.25">
      <c r="A360" s="229"/>
      <c r="B360" s="230"/>
      <c r="C360" s="32"/>
      <c r="D360" s="34"/>
      <c r="E360" s="32"/>
      <c r="F360" s="200"/>
      <c r="G360" s="24" t="s">
        <v>654</v>
      </c>
      <c r="H360" s="217">
        <f t="shared" si="159"/>
        <v>0</v>
      </c>
      <c r="I360" s="24" t="s">
        <v>655</v>
      </c>
      <c r="J360" s="219">
        <f t="shared" si="160"/>
        <v>0</v>
      </c>
      <c r="K360" s="26">
        <f t="shared" si="153"/>
        <v>0</v>
      </c>
      <c r="L360" s="27"/>
      <c r="M360" s="58">
        <f t="shared" si="154"/>
        <v>0</v>
      </c>
      <c r="N360" s="29"/>
      <c r="O360" s="29"/>
      <c r="P360" s="29"/>
      <c r="Q360" s="29"/>
      <c r="R360" s="29"/>
      <c r="S360" s="29"/>
      <c r="T360" s="29"/>
      <c r="U360" s="29"/>
      <c r="V360" s="29">
        <f t="shared" ref="V360:V373" si="161">SUM(W360:AD360)</f>
        <v>0</v>
      </c>
      <c r="W360" s="26">
        <f t="shared" si="155"/>
        <v>0</v>
      </c>
      <c r="X360" s="29"/>
      <c r="Y360" s="29"/>
      <c r="Z360" s="29"/>
      <c r="AA360" s="29"/>
      <c r="AB360" s="29"/>
      <c r="AC360" s="29"/>
      <c r="AD360" s="29"/>
      <c r="AE360" s="29"/>
      <c r="AF360" s="29"/>
      <c r="AG360" s="28">
        <f t="shared" si="156"/>
        <v>0</v>
      </c>
      <c r="AH360" s="29"/>
      <c r="AI360" s="29"/>
      <c r="AJ360" s="29"/>
      <c r="AK360" s="29"/>
      <c r="AL360" s="29"/>
      <c r="AM360" s="29"/>
      <c r="AN360" s="29"/>
      <c r="AO360" s="29"/>
      <c r="AP360" s="29"/>
      <c r="AQ360" s="28">
        <f t="shared" si="157"/>
        <v>0</v>
      </c>
      <c r="AR360" s="30"/>
      <c r="AS360" s="30"/>
      <c r="AT360" s="30"/>
      <c r="AU360" s="29"/>
      <c r="AV360" s="29"/>
      <c r="AW360" s="30"/>
      <c r="AX360" s="30"/>
      <c r="AY360" s="29"/>
      <c r="AZ360" s="31" t="s">
        <v>656</v>
      </c>
    </row>
    <row r="361" spans="1:52" s="116" customFormat="1" ht="46.5" customHeight="1" x14ac:dyDescent="0.25">
      <c r="A361" s="229"/>
      <c r="B361" s="230"/>
      <c r="C361" s="32"/>
      <c r="D361" s="34"/>
      <c r="E361" s="32"/>
      <c r="F361" s="200"/>
      <c r="G361" s="24" t="s">
        <v>657</v>
      </c>
      <c r="H361" s="217">
        <f t="shared" si="159"/>
        <v>0.38961038961038963</v>
      </c>
      <c r="I361" s="24" t="s">
        <v>658</v>
      </c>
      <c r="J361" s="219">
        <f t="shared" si="160"/>
        <v>3000</v>
      </c>
      <c r="K361" s="26">
        <f t="shared" si="153"/>
        <v>5</v>
      </c>
      <c r="L361" s="27">
        <v>2</v>
      </c>
      <c r="M361" s="58">
        <f t="shared" si="154"/>
        <v>1200</v>
      </c>
      <c r="N361" s="29">
        <v>1200</v>
      </c>
      <c r="O361" s="29"/>
      <c r="P361" s="29"/>
      <c r="Q361" s="29"/>
      <c r="R361" s="29"/>
      <c r="S361" s="29"/>
      <c r="T361" s="29"/>
      <c r="U361" s="29"/>
      <c r="V361" s="29">
        <v>1</v>
      </c>
      <c r="W361" s="26">
        <f t="shared" si="155"/>
        <v>600</v>
      </c>
      <c r="X361" s="29">
        <v>600</v>
      </c>
      <c r="Y361" s="29"/>
      <c r="Z361" s="29"/>
      <c r="AA361" s="29"/>
      <c r="AB361" s="29"/>
      <c r="AC361" s="29"/>
      <c r="AD361" s="29"/>
      <c r="AE361" s="29"/>
      <c r="AF361" s="29">
        <v>2</v>
      </c>
      <c r="AG361" s="28">
        <f t="shared" si="156"/>
        <v>1200</v>
      </c>
      <c r="AH361" s="29">
        <v>1200</v>
      </c>
      <c r="AI361" s="29"/>
      <c r="AJ361" s="29"/>
      <c r="AK361" s="29"/>
      <c r="AL361" s="29"/>
      <c r="AM361" s="29"/>
      <c r="AN361" s="29"/>
      <c r="AO361" s="29"/>
      <c r="AP361" s="29"/>
      <c r="AQ361" s="28">
        <f t="shared" si="157"/>
        <v>0</v>
      </c>
      <c r="AR361" s="30"/>
      <c r="AS361" s="30"/>
      <c r="AT361" s="30"/>
      <c r="AU361" s="29"/>
      <c r="AV361" s="29"/>
      <c r="AW361" s="30"/>
      <c r="AX361" s="30"/>
      <c r="AY361" s="29"/>
      <c r="AZ361" s="31" t="s">
        <v>659</v>
      </c>
    </row>
    <row r="362" spans="1:52" s="116" customFormat="1" ht="42.75" customHeight="1" x14ac:dyDescent="0.25">
      <c r="A362" s="229"/>
      <c r="B362" s="230"/>
      <c r="C362" s="32"/>
      <c r="D362" s="34"/>
      <c r="E362" s="32"/>
      <c r="F362" s="200"/>
      <c r="G362" s="22" t="s">
        <v>660</v>
      </c>
      <c r="H362" s="217">
        <f t="shared" si="159"/>
        <v>6.4935064935064939E-3</v>
      </c>
      <c r="I362" s="24" t="s">
        <v>661</v>
      </c>
      <c r="J362" s="219">
        <f t="shared" si="160"/>
        <v>50</v>
      </c>
      <c r="K362" s="26">
        <f t="shared" si="153"/>
        <v>1</v>
      </c>
      <c r="L362" s="27">
        <v>1</v>
      </c>
      <c r="M362" s="58">
        <f t="shared" si="154"/>
        <v>50</v>
      </c>
      <c r="N362" s="29">
        <v>50</v>
      </c>
      <c r="O362" s="29"/>
      <c r="P362" s="29"/>
      <c r="Q362" s="29"/>
      <c r="R362" s="29"/>
      <c r="S362" s="29"/>
      <c r="T362" s="29"/>
      <c r="U362" s="29"/>
      <c r="V362" s="29">
        <f t="shared" si="161"/>
        <v>0</v>
      </c>
      <c r="W362" s="26">
        <f t="shared" si="155"/>
        <v>0</v>
      </c>
      <c r="X362" s="29"/>
      <c r="Y362" s="29"/>
      <c r="Z362" s="29"/>
      <c r="AA362" s="29"/>
      <c r="AB362" s="29"/>
      <c r="AC362" s="29"/>
      <c r="AD362" s="29"/>
      <c r="AE362" s="29"/>
      <c r="AF362" s="29"/>
      <c r="AG362" s="28">
        <f t="shared" si="156"/>
        <v>0</v>
      </c>
      <c r="AH362" s="29"/>
      <c r="AI362" s="29"/>
      <c r="AJ362" s="29"/>
      <c r="AK362" s="29"/>
      <c r="AL362" s="29"/>
      <c r="AM362" s="29"/>
      <c r="AN362" s="29"/>
      <c r="AO362" s="29"/>
      <c r="AP362" s="29"/>
      <c r="AQ362" s="28">
        <f t="shared" si="157"/>
        <v>0</v>
      </c>
      <c r="AR362" s="30"/>
      <c r="AS362" s="30"/>
      <c r="AT362" s="30"/>
      <c r="AU362" s="29"/>
      <c r="AV362" s="29"/>
      <c r="AW362" s="30"/>
      <c r="AX362" s="30"/>
      <c r="AY362" s="29"/>
      <c r="AZ362" s="31" t="s">
        <v>656</v>
      </c>
    </row>
    <row r="363" spans="1:52" s="116" customFormat="1" ht="48.75" customHeight="1" x14ac:dyDescent="0.25">
      <c r="A363" s="229"/>
      <c r="B363" s="230"/>
      <c r="C363" s="32"/>
      <c r="D363" s="34"/>
      <c r="E363" s="32"/>
      <c r="F363" s="200"/>
      <c r="G363" s="35"/>
      <c r="H363" s="217">
        <f t="shared" si="159"/>
        <v>5.844155844155844E-2</v>
      </c>
      <c r="I363" s="24" t="s">
        <v>662</v>
      </c>
      <c r="J363" s="219">
        <f t="shared" si="160"/>
        <v>450</v>
      </c>
      <c r="K363" s="26">
        <f t="shared" si="153"/>
        <v>4</v>
      </c>
      <c r="L363" s="27">
        <v>1</v>
      </c>
      <c r="M363" s="58">
        <f t="shared" si="154"/>
        <v>120</v>
      </c>
      <c r="N363" s="29">
        <v>120</v>
      </c>
      <c r="O363" s="29"/>
      <c r="P363" s="29"/>
      <c r="Q363" s="29"/>
      <c r="R363" s="29"/>
      <c r="S363" s="29"/>
      <c r="T363" s="29"/>
      <c r="U363" s="29"/>
      <c r="V363" s="29">
        <v>1</v>
      </c>
      <c r="W363" s="26">
        <f t="shared" si="155"/>
        <v>125</v>
      </c>
      <c r="X363" s="29">
        <v>125</v>
      </c>
      <c r="Y363" s="29"/>
      <c r="Z363" s="29"/>
      <c r="AA363" s="29"/>
      <c r="AB363" s="29"/>
      <c r="AC363" s="29"/>
      <c r="AD363" s="29"/>
      <c r="AE363" s="29"/>
      <c r="AF363" s="29">
        <v>1</v>
      </c>
      <c r="AG363" s="28">
        <f t="shared" si="156"/>
        <v>125</v>
      </c>
      <c r="AH363" s="29">
        <v>125</v>
      </c>
      <c r="AI363" s="29"/>
      <c r="AJ363" s="29"/>
      <c r="AK363" s="29"/>
      <c r="AL363" s="29"/>
      <c r="AM363" s="29"/>
      <c r="AN363" s="29"/>
      <c r="AO363" s="29"/>
      <c r="AP363" s="29">
        <v>1</v>
      </c>
      <c r="AQ363" s="28">
        <f t="shared" si="157"/>
        <v>80</v>
      </c>
      <c r="AR363" s="30">
        <v>80</v>
      </c>
      <c r="AS363" s="30"/>
      <c r="AT363" s="30"/>
      <c r="AU363" s="29"/>
      <c r="AV363" s="29"/>
      <c r="AW363" s="30"/>
      <c r="AX363" s="30"/>
      <c r="AY363" s="29"/>
      <c r="AZ363" s="31" t="s">
        <v>656</v>
      </c>
    </row>
    <row r="364" spans="1:52" s="116" customFormat="1" ht="48" customHeight="1" x14ac:dyDescent="0.25">
      <c r="A364" s="229"/>
      <c r="B364" s="230"/>
      <c r="C364" s="32"/>
      <c r="D364" s="34"/>
      <c r="E364" s="32"/>
      <c r="F364" s="200"/>
      <c r="G364" s="24" t="s">
        <v>663</v>
      </c>
      <c r="H364" s="217">
        <f t="shared" si="159"/>
        <v>0.32467532467532467</v>
      </c>
      <c r="I364" s="24" t="s">
        <v>664</v>
      </c>
      <c r="J364" s="219">
        <f t="shared" si="160"/>
        <v>2500</v>
      </c>
      <c r="K364" s="26">
        <f t="shared" si="153"/>
        <v>200</v>
      </c>
      <c r="L364" s="27">
        <v>50</v>
      </c>
      <c r="M364" s="58">
        <f t="shared" si="154"/>
        <v>750</v>
      </c>
      <c r="N364" s="29">
        <v>750</v>
      </c>
      <c r="O364" s="29"/>
      <c r="P364" s="29"/>
      <c r="Q364" s="29"/>
      <c r="R364" s="29"/>
      <c r="S364" s="29"/>
      <c r="T364" s="29"/>
      <c r="U364" s="29"/>
      <c r="V364" s="29">
        <v>50</v>
      </c>
      <c r="W364" s="26">
        <f t="shared" si="155"/>
        <v>750</v>
      </c>
      <c r="X364" s="29">
        <v>750</v>
      </c>
      <c r="Y364" s="29"/>
      <c r="Z364" s="29"/>
      <c r="AA364" s="29"/>
      <c r="AB364" s="29"/>
      <c r="AC364" s="29"/>
      <c r="AD364" s="29"/>
      <c r="AE364" s="29"/>
      <c r="AF364" s="29">
        <v>50</v>
      </c>
      <c r="AG364" s="28">
        <f t="shared" si="156"/>
        <v>500</v>
      </c>
      <c r="AH364" s="29">
        <v>500</v>
      </c>
      <c r="AI364" s="29"/>
      <c r="AJ364" s="29"/>
      <c r="AK364" s="29"/>
      <c r="AL364" s="29"/>
      <c r="AM364" s="29"/>
      <c r="AN364" s="29"/>
      <c r="AO364" s="29"/>
      <c r="AP364" s="29">
        <v>50</v>
      </c>
      <c r="AQ364" s="28">
        <f t="shared" si="157"/>
        <v>500</v>
      </c>
      <c r="AR364" s="30">
        <v>500</v>
      </c>
      <c r="AS364" s="30"/>
      <c r="AT364" s="30"/>
      <c r="AU364" s="29"/>
      <c r="AV364" s="29"/>
      <c r="AW364" s="30"/>
      <c r="AX364" s="30"/>
      <c r="AY364" s="29"/>
      <c r="AZ364" s="29" t="s">
        <v>665</v>
      </c>
    </row>
    <row r="365" spans="1:52" s="116" customFormat="1" ht="41.25" customHeight="1" x14ac:dyDescent="0.25">
      <c r="A365" s="229"/>
      <c r="B365" s="230"/>
      <c r="C365" s="32"/>
      <c r="D365" s="34"/>
      <c r="E365" s="32"/>
      <c r="F365" s="200"/>
      <c r="G365" s="22" t="s">
        <v>666</v>
      </c>
      <c r="H365" s="217">
        <f t="shared" si="159"/>
        <v>0</v>
      </c>
      <c r="I365" s="24" t="s">
        <v>667</v>
      </c>
      <c r="J365" s="219">
        <f t="shared" si="160"/>
        <v>0</v>
      </c>
      <c r="K365" s="26">
        <f t="shared" si="153"/>
        <v>1</v>
      </c>
      <c r="L365" s="27">
        <v>1</v>
      </c>
      <c r="M365" s="58">
        <f t="shared" si="154"/>
        <v>0</v>
      </c>
      <c r="N365" s="29"/>
      <c r="O365" s="29"/>
      <c r="P365" s="29"/>
      <c r="Q365" s="29"/>
      <c r="R365" s="29"/>
      <c r="S365" s="29"/>
      <c r="T365" s="29"/>
      <c r="U365" s="29"/>
      <c r="V365" s="29">
        <f t="shared" si="161"/>
        <v>0</v>
      </c>
      <c r="W365" s="26">
        <f t="shared" si="155"/>
        <v>0</v>
      </c>
      <c r="X365" s="29"/>
      <c r="Y365" s="29"/>
      <c r="Z365" s="29"/>
      <c r="AA365" s="29"/>
      <c r="AB365" s="29"/>
      <c r="AC365" s="29"/>
      <c r="AD365" s="29"/>
      <c r="AE365" s="29"/>
      <c r="AF365" s="29"/>
      <c r="AG365" s="28">
        <f t="shared" si="156"/>
        <v>0</v>
      </c>
      <c r="AH365" s="29"/>
      <c r="AI365" s="29"/>
      <c r="AJ365" s="29"/>
      <c r="AK365" s="29"/>
      <c r="AL365" s="29"/>
      <c r="AM365" s="29"/>
      <c r="AN365" s="29"/>
      <c r="AO365" s="29"/>
      <c r="AP365" s="29"/>
      <c r="AQ365" s="28">
        <f t="shared" si="157"/>
        <v>0</v>
      </c>
      <c r="AR365" s="30"/>
      <c r="AS365" s="30"/>
      <c r="AT365" s="30"/>
      <c r="AU365" s="29"/>
      <c r="AV365" s="29"/>
      <c r="AW365" s="30"/>
      <c r="AX365" s="30"/>
      <c r="AY365" s="29"/>
      <c r="AZ365" s="31" t="s">
        <v>665</v>
      </c>
    </row>
    <row r="366" spans="1:52" s="116" customFormat="1" ht="39.75" customHeight="1" x14ac:dyDescent="0.25">
      <c r="A366" s="229"/>
      <c r="B366" s="230"/>
      <c r="C366" s="32"/>
      <c r="D366" s="34"/>
      <c r="E366" s="32"/>
      <c r="F366" s="200"/>
      <c r="G366" s="48"/>
      <c r="H366" s="217">
        <f t="shared" si="159"/>
        <v>2.5974025974025976E-2</v>
      </c>
      <c r="I366" s="24" t="s">
        <v>668</v>
      </c>
      <c r="J366" s="219">
        <f t="shared" si="160"/>
        <v>200</v>
      </c>
      <c r="K366" s="26">
        <f t="shared" si="153"/>
        <v>1</v>
      </c>
      <c r="L366" s="27">
        <v>1</v>
      </c>
      <c r="M366" s="58">
        <f t="shared" si="154"/>
        <v>200</v>
      </c>
      <c r="N366" s="189">
        <v>200</v>
      </c>
      <c r="O366" s="29"/>
      <c r="P366" s="29"/>
      <c r="Q366" s="29"/>
      <c r="R366" s="29"/>
      <c r="S366" s="29"/>
      <c r="T366" s="29"/>
      <c r="U366" s="29"/>
      <c r="V366" s="29">
        <f t="shared" si="161"/>
        <v>0</v>
      </c>
      <c r="W366" s="26">
        <f t="shared" si="155"/>
        <v>0</v>
      </c>
      <c r="X366" s="29"/>
      <c r="Y366" s="29"/>
      <c r="Z366" s="29"/>
      <c r="AA366" s="29"/>
      <c r="AB366" s="29"/>
      <c r="AC366" s="29"/>
      <c r="AD366" s="29"/>
      <c r="AE366" s="29"/>
      <c r="AF366" s="29"/>
      <c r="AG366" s="28">
        <f t="shared" si="156"/>
        <v>0</v>
      </c>
      <c r="AH366" s="29"/>
      <c r="AI366" s="29"/>
      <c r="AJ366" s="29"/>
      <c r="AK366" s="29"/>
      <c r="AL366" s="29"/>
      <c r="AM366" s="29"/>
      <c r="AN366" s="29"/>
      <c r="AO366" s="29"/>
      <c r="AP366" s="29"/>
      <c r="AQ366" s="28">
        <f t="shared" si="157"/>
        <v>0</v>
      </c>
      <c r="AR366" s="30"/>
      <c r="AS366" s="30"/>
      <c r="AT366" s="30"/>
      <c r="AU366" s="29"/>
      <c r="AV366" s="29"/>
      <c r="AW366" s="30"/>
      <c r="AX366" s="30"/>
      <c r="AY366" s="29"/>
      <c r="AZ366" s="31" t="s">
        <v>665</v>
      </c>
    </row>
    <row r="367" spans="1:52" s="116" customFormat="1" ht="39.75" customHeight="1" x14ac:dyDescent="0.25">
      <c r="A367" s="229"/>
      <c r="B367" s="230"/>
      <c r="C367" s="32"/>
      <c r="D367" s="34"/>
      <c r="E367" s="32"/>
      <c r="F367" s="200"/>
      <c r="G367" s="48"/>
      <c r="H367" s="217">
        <f t="shared" si="159"/>
        <v>0</v>
      </c>
      <c r="I367" s="24" t="s">
        <v>669</v>
      </c>
      <c r="J367" s="219">
        <f t="shared" si="160"/>
        <v>0</v>
      </c>
      <c r="K367" s="26">
        <f t="shared" si="153"/>
        <v>1</v>
      </c>
      <c r="L367" s="27">
        <v>1</v>
      </c>
      <c r="M367" s="58">
        <f t="shared" si="154"/>
        <v>0</v>
      </c>
      <c r="N367" s="189"/>
      <c r="O367" s="29"/>
      <c r="P367" s="29"/>
      <c r="Q367" s="29"/>
      <c r="R367" s="29"/>
      <c r="S367" s="29"/>
      <c r="T367" s="29"/>
      <c r="U367" s="29"/>
      <c r="V367" s="29"/>
      <c r="W367" s="26"/>
      <c r="X367" s="29"/>
      <c r="Y367" s="29"/>
      <c r="Z367" s="29"/>
      <c r="AA367" s="29"/>
      <c r="AB367" s="29"/>
      <c r="AC367" s="29"/>
      <c r="AD367" s="29"/>
      <c r="AE367" s="29"/>
      <c r="AF367" s="29"/>
      <c r="AG367" s="28"/>
      <c r="AH367" s="29"/>
      <c r="AI367" s="29"/>
      <c r="AJ367" s="29"/>
      <c r="AK367" s="29"/>
      <c r="AL367" s="29"/>
      <c r="AM367" s="29"/>
      <c r="AN367" s="29"/>
      <c r="AO367" s="29"/>
      <c r="AP367" s="29"/>
      <c r="AQ367" s="28"/>
      <c r="AR367" s="30"/>
      <c r="AS367" s="30"/>
      <c r="AT367" s="30"/>
      <c r="AU367" s="29"/>
      <c r="AV367" s="29"/>
      <c r="AW367" s="30"/>
      <c r="AX367" s="30"/>
      <c r="AY367" s="29"/>
      <c r="AZ367" s="29" t="s">
        <v>665</v>
      </c>
    </row>
    <row r="368" spans="1:52" s="116" customFormat="1" ht="39.75" customHeight="1" x14ac:dyDescent="0.25">
      <c r="A368" s="229"/>
      <c r="B368" s="230"/>
      <c r="C368" s="32"/>
      <c r="D368" s="34"/>
      <c r="E368" s="32"/>
      <c r="F368" s="200"/>
      <c r="G368" s="35"/>
      <c r="H368" s="217">
        <f t="shared" si="159"/>
        <v>0</v>
      </c>
      <c r="I368" s="24" t="s">
        <v>670</v>
      </c>
      <c r="J368" s="219">
        <f t="shared" si="160"/>
        <v>0</v>
      </c>
      <c r="K368" s="26">
        <f t="shared" si="153"/>
        <v>1</v>
      </c>
      <c r="L368" s="27">
        <v>1</v>
      </c>
      <c r="M368" s="58">
        <f t="shared" si="154"/>
        <v>0</v>
      </c>
      <c r="N368" s="189"/>
      <c r="O368" s="29"/>
      <c r="P368" s="29"/>
      <c r="Q368" s="29"/>
      <c r="R368" s="29"/>
      <c r="S368" s="29"/>
      <c r="T368" s="29"/>
      <c r="U368" s="29"/>
      <c r="V368" s="29"/>
      <c r="W368" s="26"/>
      <c r="X368" s="29"/>
      <c r="Y368" s="29"/>
      <c r="Z368" s="29"/>
      <c r="AA368" s="29"/>
      <c r="AB368" s="29"/>
      <c r="AC368" s="29"/>
      <c r="AD368" s="29"/>
      <c r="AE368" s="29"/>
      <c r="AF368" s="29"/>
      <c r="AG368" s="28"/>
      <c r="AH368" s="29"/>
      <c r="AI368" s="29"/>
      <c r="AJ368" s="29"/>
      <c r="AK368" s="29"/>
      <c r="AL368" s="29"/>
      <c r="AM368" s="29"/>
      <c r="AN368" s="29"/>
      <c r="AO368" s="29"/>
      <c r="AP368" s="29"/>
      <c r="AQ368" s="28"/>
      <c r="AR368" s="30"/>
      <c r="AS368" s="30"/>
      <c r="AT368" s="30"/>
      <c r="AU368" s="29"/>
      <c r="AV368" s="29"/>
      <c r="AW368" s="30"/>
      <c r="AX368" s="30"/>
      <c r="AY368" s="29"/>
      <c r="AZ368" s="31" t="s">
        <v>665</v>
      </c>
    </row>
    <row r="369" spans="1:52" s="116" customFormat="1" ht="35.25" customHeight="1" x14ac:dyDescent="0.25">
      <c r="A369" s="229"/>
      <c r="B369" s="230"/>
      <c r="C369" s="32"/>
      <c r="D369" s="34"/>
      <c r="E369" s="32"/>
      <c r="F369" s="200"/>
      <c r="G369" s="24" t="s">
        <v>671</v>
      </c>
      <c r="H369" s="217">
        <f t="shared" si="159"/>
        <v>0</v>
      </c>
      <c r="I369" s="24" t="s">
        <v>672</v>
      </c>
      <c r="J369" s="219">
        <f t="shared" si="160"/>
        <v>0</v>
      </c>
      <c r="K369" s="26">
        <f t="shared" si="153"/>
        <v>0</v>
      </c>
      <c r="L369" s="27"/>
      <c r="M369" s="58">
        <f t="shared" si="154"/>
        <v>0</v>
      </c>
      <c r="N369" s="29"/>
      <c r="O369" s="29"/>
      <c r="P369" s="29"/>
      <c r="Q369" s="29"/>
      <c r="R369" s="29"/>
      <c r="S369" s="29"/>
      <c r="T369" s="29"/>
      <c r="U369" s="29"/>
      <c r="V369" s="29">
        <f t="shared" si="161"/>
        <v>0</v>
      </c>
      <c r="W369" s="26">
        <f t="shared" si="155"/>
        <v>0</v>
      </c>
      <c r="X369" s="29"/>
      <c r="Y369" s="29"/>
      <c r="Z369" s="29"/>
      <c r="AA369" s="29"/>
      <c r="AB369" s="29"/>
      <c r="AC369" s="29"/>
      <c r="AD369" s="29"/>
      <c r="AE369" s="29"/>
      <c r="AF369" s="29"/>
      <c r="AG369" s="28">
        <f t="shared" si="156"/>
        <v>0</v>
      </c>
      <c r="AH369" s="29"/>
      <c r="AI369" s="29"/>
      <c r="AJ369" s="29"/>
      <c r="AK369" s="29"/>
      <c r="AL369" s="29"/>
      <c r="AM369" s="29"/>
      <c r="AN369" s="29"/>
      <c r="AO369" s="29"/>
      <c r="AP369" s="29"/>
      <c r="AQ369" s="28">
        <f t="shared" si="157"/>
        <v>0</v>
      </c>
      <c r="AR369" s="30"/>
      <c r="AS369" s="30"/>
      <c r="AT369" s="30"/>
      <c r="AU369" s="29"/>
      <c r="AV369" s="29"/>
      <c r="AW369" s="30"/>
      <c r="AX369" s="30"/>
      <c r="AY369" s="29"/>
      <c r="AZ369" s="31" t="s">
        <v>656</v>
      </c>
    </row>
    <row r="370" spans="1:52" s="116" customFormat="1" ht="25.5" customHeight="1" x14ac:dyDescent="0.25">
      <c r="A370" s="229"/>
      <c r="B370" s="230"/>
      <c r="C370" s="32"/>
      <c r="D370" s="34"/>
      <c r="E370" s="32"/>
      <c r="F370" s="200"/>
      <c r="G370" s="24" t="s">
        <v>673</v>
      </c>
      <c r="H370" s="217">
        <f t="shared" si="159"/>
        <v>0</v>
      </c>
      <c r="I370" s="24" t="s">
        <v>674</v>
      </c>
      <c r="J370" s="219">
        <f t="shared" si="160"/>
        <v>0</v>
      </c>
      <c r="K370" s="26">
        <f t="shared" si="153"/>
        <v>3276</v>
      </c>
      <c r="L370" s="27"/>
      <c r="M370" s="58">
        <f t="shared" si="154"/>
        <v>0</v>
      </c>
      <c r="N370" s="29"/>
      <c r="O370" s="29"/>
      <c r="P370" s="29"/>
      <c r="Q370" s="29"/>
      <c r="R370" s="29"/>
      <c r="S370" s="29"/>
      <c r="T370" s="29"/>
      <c r="U370" s="29"/>
      <c r="V370" s="29">
        <f t="shared" si="161"/>
        <v>0</v>
      </c>
      <c r="W370" s="26">
        <f t="shared" si="155"/>
        <v>0</v>
      </c>
      <c r="X370" s="29"/>
      <c r="Y370" s="29"/>
      <c r="Z370" s="29"/>
      <c r="AA370" s="29"/>
      <c r="AB370" s="29"/>
      <c r="AC370" s="29"/>
      <c r="AD370" s="29"/>
      <c r="AE370" s="29"/>
      <c r="AF370" s="29"/>
      <c r="AG370" s="28">
        <f t="shared" si="156"/>
        <v>0</v>
      </c>
      <c r="AH370" s="29"/>
      <c r="AI370" s="29"/>
      <c r="AJ370" s="29"/>
      <c r="AK370" s="29"/>
      <c r="AL370" s="29"/>
      <c r="AM370" s="29"/>
      <c r="AN370" s="29"/>
      <c r="AO370" s="29"/>
      <c r="AP370" s="29">
        <v>3276</v>
      </c>
      <c r="AQ370" s="28">
        <f t="shared" si="157"/>
        <v>0</v>
      </c>
      <c r="AR370" s="30"/>
      <c r="AS370" s="30"/>
      <c r="AT370" s="30"/>
      <c r="AU370" s="29"/>
      <c r="AV370" s="29"/>
      <c r="AW370" s="30"/>
      <c r="AX370" s="30"/>
      <c r="AY370" s="29"/>
      <c r="AZ370" s="31" t="s">
        <v>675</v>
      </c>
    </row>
    <row r="371" spans="1:52" s="116" customFormat="1" ht="120" customHeight="1" x14ac:dyDescent="0.25">
      <c r="A371" s="229"/>
      <c r="B371" s="230"/>
      <c r="C371" s="32"/>
      <c r="D371" s="34"/>
      <c r="E371" s="32"/>
      <c r="F371" s="200"/>
      <c r="G371" s="24" t="s">
        <v>676</v>
      </c>
      <c r="H371" s="217">
        <f t="shared" si="159"/>
        <v>0</v>
      </c>
      <c r="I371" s="24" t="s">
        <v>677</v>
      </c>
      <c r="J371" s="219">
        <f t="shared" si="160"/>
        <v>0</v>
      </c>
      <c r="K371" s="26">
        <f t="shared" si="153"/>
        <v>3277</v>
      </c>
      <c r="L371" s="27"/>
      <c r="M371" s="58">
        <f t="shared" si="154"/>
        <v>0</v>
      </c>
      <c r="N371" s="29"/>
      <c r="O371" s="29"/>
      <c r="P371" s="29"/>
      <c r="Q371" s="29"/>
      <c r="R371" s="29"/>
      <c r="S371" s="29"/>
      <c r="T371" s="29"/>
      <c r="U371" s="29"/>
      <c r="V371" s="29">
        <f t="shared" si="161"/>
        <v>0</v>
      </c>
      <c r="W371" s="26">
        <f t="shared" si="155"/>
        <v>0</v>
      </c>
      <c r="X371" s="29"/>
      <c r="Y371" s="29"/>
      <c r="Z371" s="29"/>
      <c r="AA371" s="29"/>
      <c r="AB371" s="29"/>
      <c r="AC371" s="29"/>
      <c r="AD371" s="29"/>
      <c r="AE371" s="29"/>
      <c r="AF371" s="29"/>
      <c r="AG371" s="28">
        <f t="shared" si="156"/>
        <v>0</v>
      </c>
      <c r="AH371" s="29"/>
      <c r="AI371" s="29"/>
      <c r="AJ371" s="29"/>
      <c r="AK371" s="29"/>
      <c r="AL371" s="29"/>
      <c r="AM371" s="29"/>
      <c r="AN371" s="29"/>
      <c r="AO371" s="29"/>
      <c r="AP371" s="29">
        <v>3277</v>
      </c>
      <c r="AQ371" s="28">
        <f t="shared" si="157"/>
        <v>0</v>
      </c>
      <c r="AR371" s="30"/>
      <c r="AS371" s="30"/>
      <c r="AT371" s="30"/>
      <c r="AU371" s="29"/>
      <c r="AV371" s="29"/>
      <c r="AW371" s="30"/>
      <c r="AX371" s="30"/>
      <c r="AY371" s="29"/>
      <c r="AZ371" s="31" t="s">
        <v>678</v>
      </c>
    </row>
    <row r="372" spans="1:52" s="116" customFormat="1" ht="25.5" customHeight="1" x14ac:dyDescent="0.25">
      <c r="A372" s="229"/>
      <c r="B372" s="230"/>
      <c r="C372" s="32"/>
      <c r="D372" s="34"/>
      <c r="E372" s="32"/>
      <c r="F372" s="200"/>
      <c r="G372" s="51" t="s">
        <v>679</v>
      </c>
      <c r="H372" s="217">
        <f t="shared" si="159"/>
        <v>0</v>
      </c>
      <c r="I372" s="24" t="s">
        <v>680</v>
      </c>
      <c r="J372" s="219">
        <f t="shared" si="160"/>
        <v>0</v>
      </c>
      <c r="K372" s="26">
        <f t="shared" si="153"/>
        <v>3278</v>
      </c>
      <c r="L372" s="27"/>
      <c r="M372" s="58">
        <f t="shared" si="154"/>
        <v>0</v>
      </c>
      <c r="N372" s="29"/>
      <c r="O372" s="29"/>
      <c r="P372" s="29"/>
      <c r="Q372" s="29"/>
      <c r="R372" s="29"/>
      <c r="S372" s="29"/>
      <c r="T372" s="29"/>
      <c r="U372" s="29"/>
      <c r="V372" s="29">
        <f t="shared" si="161"/>
        <v>0</v>
      </c>
      <c r="W372" s="26">
        <f t="shared" si="155"/>
        <v>0</v>
      </c>
      <c r="X372" s="29"/>
      <c r="Y372" s="29"/>
      <c r="Z372" s="29"/>
      <c r="AA372" s="29"/>
      <c r="AB372" s="29"/>
      <c r="AC372" s="29"/>
      <c r="AD372" s="29"/>
      <c r="AE372" s="29"/>
      <c r="AF372" s="29"/>
      <c r="AG372" s="28">
        <f t="shared" si="156"/>
        <v>0</v>
      </c>
      <c r="AH372" s="29"/>
      <c r="AI372" s="29"/>
      <c r="AJ372" s="29"/>
      <c r="AK372" s="29"/>
      <c r="AL372" s="29"/>
      <c r="AM372" s="29"/>
      <c r="AN372" s="29"/>
      <c r="AO372" s="29"/>
      <c r="AP372" s="29">
        <v>3278</v>
      </c>
      <c r="AQ372" s="28">
        <f t="shared" si="157"/>
        <v>0</v>
      </c>
      <c r="AR372" s="30"/>
      <c r="AS372" s="30"/>
      <c r="AT372" s="30"/>
      <c r="AU372" s="29"/>
      <c r="AV372" s="29"/>
      <c r="AW372" s="30"/>
      <c r="AX372" s="30"/>
      <c r="AY372" s="29"/>
      <c r="AZ372" s="31" t="s">
        <v>675</v>
      </c>
    </row>
    <row r="373" spans="1:52" s="116" customFormat="1" ht="47.25" customHeight="1" x14ac:dyDescent="0.25">
      <c r="A373" s="229"/>
      <c r="B373" s="230"/>
      <c r="C373" s="39"/>
      <c r="D373" s="50"/>
      <c r="E373" s="39"/>
      <c r="F373" s="200"/>
      <c r="G373" s="51" t="s">
        <v>681</v>
      </c>
      <c r="H373" s="217">
        <f t="shared" si="159"/>
        <v>0</v>
      </c>
      <c r="I373" s="24" t="s">
        <v>682</v>
      </c>
      <c r="J373" s="219">
        <f t="shared" si="160"/>
        <v>0</v>
      </c>
      <c r="K373" s="26">
        <f t="shared" si="153"/>
        <v>3279</v>
      </c>
      <c r="L373" s="27"/>
      <c r="M373" s="58">
        <f t="shared" si="154"/>
        <v>0</v>
      </c>
      <c r="N373" s="29"/>
      <c r="O373" s="29"/>
      <c r="P373" s="29"/>
      <c r="Q373" s="29"/>
      <c r="R373" s="29"/>
      <c r="S373" s="29"/>
      <c r="T373" s="29"/>
      <c r="U373" s="29"/>
      <c r="V373" s="29">
        <f t="shared" si="161"/>
        <v>0</v>
      </c>
      <c r="W373" s="26">
        <f t="shared" si="155"/>
        <v>0</v>
      </c>
      <c r="X373" s="29"/>
      <c r="Y373" s="29"/>
      <c r="Z373" s="29"/>
      <c r="AA373" s="29"/>
      <c r="AB373" s="29"/>
      <c r="AC373" s="29"/>
      <c r="AD373" s="29"/>
      <c r="AE373" s="29"/>
      <c r="AF373" s="29"/>
      <c r="AG373" s="28">
        <f t="shared" si="156"/>
        <v>0</v>
      </c>
      <c r="AH373" s="29"/>
      <c r="AI373" s="29"/>
      <c r="AJ373" s="29"/>
      <c r="AK373" s="29"/>
      <c r="AL373" s="29"/>
      <c r="AM373" s="29"/>
      <c r="AN373" s="29"/>
      <c r="AO373" s="29"/>
      <c r="AP373" s="29">
        <v>3279</v>
      </c>
      <c r="AQ373" s="28">
        <f t="shared" si="157"/>
        <v>0</v>
      </c>
      <c r="AR373" s="30"/>
      <c r="AS373" s="30"/>
      <c r="AT373" s="30"/>
      <c r="AU373" s="29"/>
      <c r="AV373" s="29"/>
      <c r="AW373" s="30"/>
      <c r="AX373" s="30"/>
      <c r="AY373" s="29"/>
      <c r="AZ373" s="31" t="s">
        <v>675</v>
      </c>
    </row>
    <row r="374" spans="1:52" s="116" customFormat="1" ht="15.75" customHeight="1" x14ac:dyDescent="0.2">
      <c r="A374" s="229"/>
      <c r="B374" s="230"/>
      <c r="C374" s="54" t="s">
        <v>67</v>
      </c>
      <c r="D374" s="55"/>
      <c r="E374" s="56"/>
      <c r="F374" s="151"/>
      <c r="G374" s="24"/>
      <c r="H374" s="85">
        <f>SUM(H356:H373)</f>
        <v>1</v>
      </c>
      <c r="I374" s="45"/>
      <c r="J374" s="26">
        <f>SUM(J356:J373)</f>
        <v>7700</v>
      </c>
      <c r="K374" s="26">
        <f t="shared" ref="K374:AY374" si="162">SUM(K356:K373)</f>
        <v>13325</v>
      </c>
      <c r="L374" s="26">
        <f t="shared" si="162"/>
        <v>59</v>
      </c>
      <c r="M374" s="26">
        <f t="shared" si="162"/>
        <v>2620</v>
      </c>
      <c r="N374" s="26">
        <f t="shared" si="162"/>
        <v>2620</v>
      </c>
      <c r="O374" s="26">
        <f t="shared" si="162"/>
        <v>0</v>
      </c>
      <c r="P374" s="26">
        <f t="shared" si="162"/>
        <v>0</v>
      </c>
      <c r="Q374" s="26">
        <f t="shared" si="162"/>
        <v>0</v>
      </c>
      <c r="R374" s="26">
        <f t="shared" si="162"/>
        <v>0</v>
      </c>
      <c r="S374" s="26">
        <f t="shared" si="162"/>
        <v>0</v>
      </c>
      <c r="T374" s="26">
        <f t="shared" si="162"/>
        <v>0</v>
      </c>
      <c r="U374" s="26">
        <f t="shared" si="162"/>
        <v>0</v>
      </c>
      <c r="V374" s="26">
        <f t="shared" si="162"/>
        <v>54</v>
      </c>
      <c r="W374" s="26">
        <f t="shared" si="162"/>
        <v>2075</v>
      </c>
      <c r="X374" s="26">
        <f t="shared" si="162"/>
        <v>2075</v>
      </c>
      <c r="Y374" s="26">
        <f t="shared" si="162"/>
        <v>0</v>
      </c>
      <c r="Z374" s="26">
        <f t="shared" si="162"/>
        <v>0</v>
      </c>
      <c r="AA374" s="26">
        <f t="shared" si="162"/>
        <v>0</v>
      </c>
      <c r="AB374" s="26">
        <f t="shared" si="162"/>
        <v>0</v>
      </c>
      <c r="AC374" s="26">
        <f t="shared" si="162"/>
        <v>0</v>
      </c>
      <c r="AD374" s="26">
        <f t="shared" si="162"/>
        <v>0</v>
      </c>
      <c r="AE374" s="26">
        <f t="shared" si="162"/>
        <v>0</v>
      </c>
      <c r="AF374" s="26">
        <f t="shared" si="162"/>
        <v>54</v>
      </c>
      <c r="AG374" s="26">
        <f t="shared" si="162"/>
        <v>2125</v>
      </c>
      <c r="AH374" s="26">
        <f t="shared" si="162"/>
        <v>2125</v>
      </c>
      <c r="AI374" s="26">
        <f t="shared" si="162"/>
        <v>0</v>
      </c>
      <c r="AJ374" s="26">
        <f t="shared" si="162"/>
        <v>0</v>
      </c>
      <c r="AK374" s="26">
        <f t="shared" si="162"/>
        <v>0</v>
      </c>
      <c r="AL374" s="26">
        <f t="shared" si="162"/>
        <v>0</v>
      </c>
      <c r="AM374" s="26">
        <f t="shared" si="162"/>
        <v>0</v>
      </c>
      <c r="AN374" s="26">
        <f t="shared" si="162"/>
        <v>0</v>
      </c>
      <c r="AO374" s="26">
        <f t="shared" si="162"/>
        <v>0</v>
      </c>
      <c r="AP374" s="26">
        <f t="shared" si="162"/>
        <v>13162</v>
      </c>
      <c r="AQ374" s="26">
        <f t="shared" si="162"/>
        <v>880</v>
      </c>
      <c r="AR374" s="26">
        <f t="shared" si="162"/>
        <v>880</v>
      </c>
      <c r="AS374" s="26">
        <f t="shared" si="162"/>
        <v>0</v>
      </c>
      <c r="AT374" s="26">
        <f t="shared" si="162"/>
        <v>0</v>
      </c>
      <c r="AU374" s="26">
        <f t="shared" si="162"/>
        <v>0</v>
      </c>
      <c r="AV374" s="26">
        <f t="shared" si="162"/>
        <v>0</v>
      </c>
      <c r="AW374" s="26">
        <f t="shared" si="162"/>
        <v>0</v>
      </c>
      <c r="AX374" s="26">
        <f t="shared" si="162"/>
        <v>0</v>
      </c>
      <c r="AY374" s="26">
        <f t="shared" si="162"/>
        <v>0</v>
      </c>
      <c r="AZ374" s="219">
        <f>SUM(AZ356:AZ373)</f>
        <v>0</v>
      </c>
    </row>
    <row r="375" spans="1:52" ht="70.5" customHeight="1" x14ac:dyDescent="0.25">
      <c r="A375" s="229"/>
      <c r="B375" s="230"/>
      <c r="C375" s="18" t="s">
        <v>683</v>
      </c>
      <c r="D375" s="20">
        <f>+J391/J392</f>
        <v>0.31262274593822531</v>
      </c>
      <c r="E375" s="18"/>
      <c r="F375" s="124"/>
      <c r="G375" s="22" t="s">
        <v>684</v>
      </c>
      <c r="H375" s="217">
        <f t="shared" ref="H375:H386" si="163">+J375/$J$391</f>
        <v>0.37692747001713306</v>
      </c>
      <c r="I375" s="24" t="s">
        <v>685</v>
      </c>
      <c r="J375" s="219">
        <f t="shared" si="160"/>
        <v>1320</v>
      </c>
      <c r="K375" s="26">
        <f t="shared" si="153"/>
        <v>750</v>
      </c>
      <c r="L375" s="27">
        <v>200</v>
      </c>
      <c r="M375" s="58">
        <f t="shared" si="154"/>
        <v>350</v>
      </c>
      <c r="N375" s="29">
        <v>350</v>
      </c>
      <c r="O375" s="29"/>
      <c r="P375" s="29"/>
      <c r="Q375" s="29"/>
      <c r="R375" s="29"/>
      <c r="S375" s="29"/>
      <c r="T375" s="29"/>
      <c r="U375" s="29"/>
      <c r="V375" s="29">
        <v>200</v>
      </c>
      <c r="W375" s="26">
        <f t="shared" si="155"/>
        <v>400</v>
      </c>
      <c r="X375" s="29">
        <v>400</v>
      </c>
      <c r="Y375" s="29"/>
      <c r="Z375" s="29"/>
      <c r="AA375" s="29"/>
      <c r="AB375" s="29"/>
      <c r="AC375" s="29"/>
      <c r="AD375" s="29"/>
      <c r="AE375" s="29"/>
      <c r="AF375" s="29">
        <v>250</v>
      </c>
      <c r="AG375" s="28">
        <f t="shared" si="156"/>
        <v>450</v>
      </c>
      <c r="AH375" s="29">
        <v>450</v>
      </c>
      <c r="AI375" s="29"/>
      <c r="AJ375" s="29"/>
      <c r="AK375" s="29"/>
      <c r="AL375" s="29"/>
      <c r="AM375" s="29"/>
      <c r="AN375" s="29"/>
      <c r="AO375" s="29"/>
      <c r="AP375" s="29">
        <v>100</v>
      </c>
      <c r="AQ375" s="28">
        <f t="shared" si="157"/>
        <v>120</v>
      </c>
      <c r="AR375" s="30">
        <v>120</v>
      </c>
      <c r="AS375" s="30"/>
      <c r="AT375" s="30"/>
      <c r="AU375" s="29"/>
      <c r="AV375" s="29"/>
      <c r="AW375" s="30"/>
      <c r="AX375" s="30"/>
      <c r="AY375" s="29"/>
      <c r="AZ375" s="31" t="s">
        <v>75</v>
      </c>
    </row>
    <row r="376" spans="1:52" ht="70.5" customHeight="1" x14ac:dyDescent="0.25">
      <c r="A376" s="229"/>
      <c r="B376" s="230"/>
      <c r="C376" s="32"/>
      <c r="D376" s="34"/>
      <c r="E376" s="32"/>
      <c r="F376" s="124"/>
      <c r="G376" s="35"/>
      <c r="H376" s="217">
        <f t="shared" si="163"/>
        <v>7.5385494003426617E-2</v>
      </c>
      <c r="I376" s="24" t="s">
        <v>686</v>
      </c>
      <c r="J376" s="219">
        <f t="shared" si="160"/>
        <v>264</v>
      </c>
      <c r="K376" s="219">
        <f>+K375*20%</f>
        <v>150</v>
      </c>
      <c r="L376" s="219">
        <f t="shared" ref="L376:AY376" si="164">+L375*20%</f>
        <v>40</v>
      </c>
      <c r="M376" s="219">
        <f t="shared" si="164"/>
        <v>70</v>
      </c>
      <c r="N376" s="219">
        <f t="shared" si="164"/>
        <v>70</v>
      </c>
      <c r="O376" s="219">
        <f t="shared" si="164"/>
        <v>0</v>
      </c>
      <c r="P376" s="219">
        <f t="shared" si="164"/>
        <v>0</v>
      </c>
      <c r="Q376" s="219">
        <f t="shared" si="164"/>
        <v>0</v>
      </c>
      <c r="R376" s="219">
        <f t="shared" si="164"/>
        <v>0</v>
      </c>
      <c r="S376" s="219">
        <f t="shared" si="164"/>
        <v>0</v>
      </c>
      <c r="T376" s="219">
        <f t="shared" si="164"/>
        <v>0</v>
      </c>
      <c r="U376" s="219">
        <f t="shared" si="164"/>
        <v>0</v>
      </c>
      <c r="V376" s="219">
        <f t="shared" si="164"/>
        <v>40</v>
      </c>
      <c r="W376" s="219">
        <f t="shared" si="164"/>
        <v>80</v>
      </c>
      <c r="X376" s="219">
        <f t="shared" si="164"/>
        <v>80</v>
      </c>
      <c r="Y376" s="219">
        <f t="shared" si="164"/>
        <v>0</v>
      </c>
      <c r="Z376" s="219">
        <f t="shared" si="164"/>
        <v>0</v>
      </c>
      <c r="AA376" s="219">
        <f t="shared" si="164"/>
        <v>0</v>
      </c>
      <c r="AB376" s="219">
        <f t="shared" si="164"/>
        <v>0</v>
      </c>
      <c r="AC376" s="219">
        <f t="shared" si="164"/>
        <v>0</v>
      </c>
      <c r="AD376" s="219">
        <f t="shared" si="164"/>
        <v>0</v>
      </c>
      <c r="AE376" s="219">
        <f t="shared" si="164"/>
        <v>0</v>
      </c>
      <c r="AF376" s="219">
        <f t="shared" si="164"/>
        <v>50</v>
      </c>
      <c r="AG376" s="219">
        <f t="shared" si="164"/>
        <v>90</v>
      </c>
      <c r="AH376" s="219">
        <f t="shared" si="164"/>
        <v>90</v>
      </c>
      <c r="AI376" s="219">
        <f t="shared" si="164"/>
        <v>0</v>
      </c>
      <c r="AJ376" s="219">
        <f t="shared" si="164"/>
        <v>0</v>
      </c>
      <c r="AK376" s="219">
        <f t="shared" si="164"/>
        <v>0</v>
      </c>
      <c r="AL376" s="219">
        <f t="shared" si="164"/>
        <v>0</v>
      </c>
      <c r="AM376" s="219">
        <f t="shared" si="164"/>
        <v>0</v>
      </c>
      <c r="AN376" s="219">
        <f t="shared" si="164"/>
        <v>0</v>
      </c>
      <c r="AO376" s="219">
        <f t="shared" si="164"/>
        <v>0</v>
      </c>
      <c r="AP376" s="219">
        <f t="shared" si="164"/>
        <v>20</v>
      </c>
      <c r="AQ376" s="219">
        <f t="shared" si="164"/>
        <v>24</v>
      </c>
      <c r="AR376" s="219">
        <f t="shared" si="164"/>
        <v>24</v>
      </c>
      <c r="AS376" s="219">
        <f t="shared" si="164"/>
        <v>0</v>
      </c>
      <c r="AT376" s="219">
        <f t="shared" si="164"/>
        <v>0</v>
      </c>
      <c r="AU376" s="219">
        <f t="shared" si="164"/>
        <v>0</v>
      </c>
      <c r="AV376" s="219">
        <f t="shared" si="164"/>
        <v>0</v>
      </c>
      <c r="AW376" s="219">
        <f t="shared" si="164"/>
        <v>0</v>
      </c>
      <c r="AX376" s="219">
        <f t="shared" si="164"/>
        <v>0</v>
      </c>
      <c r="AY376" s="219">
        <f t="shared" si="164"/>
        <v>0</v>
      </c>
      <c r="AZ376" s="219"/>
    </row>
    <row r="377" spans="1:52" ht="25.5" customHeight="1" x14ac:dyDescent="0.25">
      <c r="A377" s="229"/>
      <c r="B377" s="230"/>
      <c r="C377" s="32"/>
      <c r="D377" s="34"/>
      <c r="E377" s="32"/>
      <c r="F377" s="124"/>
      <c r="G377" s="22" t="s">
        <v>687</v>
      </c>
      <c r="H377" s="217">
        <f t="shared" si="163"/>
        <v>0.11422044545973729</v>
      </c>
      <c r="I377" s="24" t="s">
        <v>688</v>
      </c>
      <c r="J377" s="219">
        <f t="shared" si="160"/>
        <v>400</v>
      </c>
      <c r="K377" s="219">
        <f>+L377+V377+AF377+AP377</f>
        <v>550</v>
      </c>
      <c r="L377" s="27">
        <v>350</v>
      </c>
      <c r="M377" s="58">
        <f t="shared" si="154"/>
        <v>100</v>
      </c>
      <c r="N377" s="29">
        <v>100</v>
      </c>
      <c r="O377" s="29"/>
      <c r="P377" s="29"/>
      <c r="Q377" s="29"/>
      <c r="R377" s="29"/>
      <c r="S377" s="29"/>
      <c r="T377" s="29"/>
      <c r="U377" s="29"/>
      <c r="V377" s="29">
        <f>SUM(W377:AD377)</f>
        <v>200</v>
      </c>
      <c r="W377" s="26">
        <f t="shared" si="155"/>
        <v>100</v>
      </c>
      <c r="X377" s="29">
        <v>100</v>
      </c>
      <c r="Y377" s="29"/>
      <c r="Z377" s="29"/>
      <c r="AA377" s="29"/>
      <c r="AB377" s="29"/>
      <c r="AC377" s="29"/>
      <c r="AD377" s="29"/>
      <c r="AE377" s="29"/>
      <c r="AF377" s="29"/>
      <c r="AG377" s="28">
        <f>SUM(AH377:AO377)</f>
        <v>100</v>
      </c>
      <c r="AH377" s="29">
        <v>100</v>
      </c>
      <c r="AI377" s="29"/>
      <c r="AJ377" s="29"/>
      <c r="AK377" s="29"/>
      <c r="AL377" s="29"/>
      <c r="AM377" s="29"/>
      <c r="AN377" s="29"/>
      <c r="AO377" s="29"/>
      <c r="AP377" s="29"/>
      <c r="AQ377" s="28">
        <f>SUM(AR377:AY377)</f>
        <v>100</v>
      </c>
      <c r="AR377" s="30">
        <v>100</v>
      </c>
      <c r="AS377" s="30"/>
      <c r="AT377" s="30"/>
      <c r="AU377" s="29"/>
      <c r="AV377" s="29"/>
      <c r="AW377" s="30"/>
      <c r="AX377" s="30"/>
      <c r="AY377" s="29"/>
      <c r="AZ377" s="31" t="s">
        <v>75</v>
      </c>
    </row>
    <row r="378" spans="1:52" ht="78.75" customHeight="1" x14ac:dyDescent="0.25">
      <c r="A378" s="229"/>
      <c r="B378" s="230"/>
      <c r="C378" s="32"/>
      <c r="D378" s="34"/>
      <c r="E378" s="32"/>
      <c r="F378" s="124"/>
      <c r="G378" s="35"/>
      <c r="H378" s="217">
        <f t="shared" si="163"/>
        <v>2.2844089091947458E-2</v>
      </c>
      <c r="I378" s="24" t="s">
        <v>689</v>
      </c>
      <c r="J378" s="219">
        <f t="shared" si="160"/>
        <v>80</v>
      </c>
      <c r="K378" s="219">
        <f t="shared" ref="K378:AY378" si="165">+K377*20%</f>
        <v>110</v>
      </c>
      <c r="L378" s="219">
        <f t="shared" si="165"/>
        <v>70</v>
      </c>
      <c r="M378" s="219">
        <f t="shared" si="165"/>
        <v>20</v>
      </c>
      <c r="N378" s="219">
        <f t="shared" si="165"/>
        <v>20</v>
      </c>
      <c r="O378" s="219">
        <f t="shared" si="165"/>
        <v>0</v>
      </c>
      <c r="P378" s="219">
        <f t="shared" si="165"/>
        <v>0</v>
      </c>
      <c r="Q378" s="219">
        <f t="shared" si="165"/>
        <v>0</v>
      </c>
      <c r="R378" s="219">
        <f t="shared" si="165"/>
        <v>0</v>
      </c>
      <c r="S378" s="219">
        <f t="shared" si="165"/>
        <v>0</v>
      </c>
      <c r="T378" s="219">
        <f t="shared" si="165"/>
        <v>0</v>
      </c>
      <c r="U378" s="219">
        <f t="shared" si="165"/>
        <v>0</v>
      </c>
      <c r="V378" s="219">
        <f t="shared" si="165"/>
        <v>40</v>
      </c>
      <c r="W378" s="219">
        <f t="shared" si="165"/>
        <v>20</v>
      </c>
      <c r="X378" s="219">
        <f t="shared" si="165"/>
        <v>20</v>
      </c>
      <c r="Y378" s="219">
        <f t="shared" si="165"/>
        <v>0</v>
      </c>
      <c r="Z378" s="219">
        <f t="shared" si="165"/>
        <v>0</v>
      </c>
      <c r="AA378" s="219">
        <f t="shared" si="165"/>
        <v>0</v>
      </c>
      <c r="AB378" s="219">
        <f t="shared" si="165"/>
        <v>0</v>
      </c>
      <c r="AC378" s="219">
        <f t="shared" si="165"/>
        <v>0</v>
      </c>
      <c r="AD378" s="219">
        <f t="shared" si="165"/>
        <v>0</v>
      </c>
      <c r="AE378" s="219">
        <f t="shared" si="165"/>
        <v>0</v>
      </c>
      <c r="AF378" s="219">
        <f t="shared" si="165"/>
        <v>0</v>
      </c>
      <c r="AG378" s="219">
        <f t="shared" si="165"/>
        <v>20</v>
      </c>
      <c r="AH378" s="219">
        <f t="shared" si="165"/>
        <v>20</v>
      </c>
      <c r="AI378" s="219">
        <f t="shared" si="165"/>
        <v>0</v>
      </c>
      <c r="AJ378" s="219">
        <f t="shared" si="165"/>
        <v>0</v>
      </c>
      <c r="AK378" s="219">
        <f t="shared" si="165"/>
        <v>0</v>
      </c>
      <c r="AL378" s="219">
        <f t="shared" si="165"/>
        <v>0</v>
      </c>
      <c r="AM378" s="219">
        <f t="shared" si="165"/>
        <v>0</v>
      </c>
      <c r="AN378" s="219">
        <f t="shared" si="165"/>
        <v>0</v>
      </c>
      <c r="AO378" s="219">
        <f t="shared" si="165"/>
        <v>0</v>
      </c>
      <c r="AP378" s="219">
        <f t="shared" si="165"/>
        <v>0</v>
      </c>
      <c r="AQ378" s="219">
        <f t="shared" si="165"/>
        <v>20</v>
      </c>
      <c r="AR378" s="219">
        <f t="shared" si="165"/>
        <v>20</v>
      </c>
      <c r="AS378" s="219">
        <f t="shared" si="165"/>
        <v>0</v>
      </c>
      <c r="AT378" s="219">
        <f t="shared" si="165"/>
        <v>0</v>
      </c>
      <c r="AU378" s="219">
        <f t="shared" si="165"/>
        <v>0</v>
      </c>
      <c r="AV378" s="219">
        <f t="shared" si="165"/>
        <v>0</v>
      </c>
      <c r="AW378" s="219">
        <f t="shared" si="165"/>
        <v>0</v>
      </c>
      <c r="AX378" s="219">
        <f t="shared" si="165"/>
        <v>0</v>
      </c>
      <c r="AY378" s="219">
        <f t="shared" si="165"/>
        <v>0</v>
      </c>
      <c r="AZ378" s="219"/>
    </row>
    <row r="379" spans="1:52" ht="48.75" customHeight="1" x14ac:dyDescent="0.25">
      <c r="A379" s="229"/>
      <c r="B379" s="230"/>
      <c r="C379" s="32"/>
      <c r="D379" s="34"/>
      <c r="E379" s="32"/>
      <c r="F379" s="124"/>
      <c r="G379" s="22" t="s">
        <v>690</v>
      </c>
      <c r="H379" s="217">
        <f t="shared" si="163"/>
        <v>2.8555111364934323E-2</v>
      </c>
      <c r="I379" s="24" t="s">
        <v>691</v>
      </c>
      <c r="J379" s="219">
        <f t="shared" si="160"/>
        <v>100</v>
      </c>
      <c r="K379" s="219">
        <f t="shared" ref="K379:K390" si="166">+L379+V379+AF379+AP379</f>
        <v>4</v>
      </c>
      <c r="L379" s="27">
        <v>1</v>
      </c>
      <c r="M379" s="58">
        <f t="shared" si="154"/>
        <v>25</v>
      </c>
      <c r="N379" s="29">
        <v>25</v>
      </c>
      <c r="O379" s="29"/>
      <c r="P379" s="29"/>
      <c r="Q379" s="29"/>
      <c r="R379" s="29"/>
      <c r="S379" s="29"/>
      <c r="T379" s="29"/>
      <c r="U379" s="29"/>
      <c r="V379" s="29">
        <v>1</v>
      </c>
      <c r="W379" s="26">
        <f t="shared" si="155"/>
        <v>25</v>
      </c>
      <c r="X379" s="29">
        <v>25</v>
      </c>
      <c r="Y379" s="29"/>
      <c r="Z379" s="29"/>
      <c r="AA379" s="29"/>
      <c r="AB379" s="29"/>
      <c r="AC379" s="29"/>
      <c r="AD379" s="29"/>
      <c r="AE379" s="29"/>
      <c r="AF379" s="29">
        <v>1</v>
      </c>
      <c r="AG379" s="28">
        <f>SUM(AH379:AO379)</f>
        <v>25</v>
      </c>
      <c r="AH379" s="29">
        <v>25</v>
      </c>
      <c r="AI379" s="29"/>
      <c r="AJ379" s="29"/>
      <c r="AK379" s="29"/>
      <c r="AL379" s="29"/>
      <c r="AM379" s="29"/>
      <c r="AN379" s="29"/>
      <c r="AO379" s="29"/>
      <c r="AP379" s="29">
        <v>1</v>
      </c>
      <c r="AQ379" s="28">
        <f>SUM(AR379:AY379)</f>
        <v>25</v>
      </c>
      <c r="AR379" s="30">
        <v>25</v>
      </c>
      <c r="AS379" s="30"/>
      <c r="AT379" s="30"/>
      <c r="AU379" s="29"/>
      <c r="AV379" s="29"/>
      <c r="AW379" s="30"/>
      <c r="AX379" s="30"/>
      <c r="AY379" s="29"/>
      <c r="AZ379" s="31" t="s">
        <v>75</v>
      </c>
    </row>
    <row r="380" spans="1:52" ht="72.75" customHeight="1" x14ac:dyDescent="0.25">
      <c r="A380" s="229"/>
      <c r="B380" s="230"/>
      <c r="C380" s="32"/>
      <c r="D380" s="34"/>
      <c r="E380" s="32"/>
      <c r="F380" s="124"/>
      <c r="G380" s="35"/>
      <c r="H380" s="217">
        <f t="shared" si="163"/>
        <v>0</v>
      </c>
      <c r="I380" s="24" t="s">
        <v>692</v>
      </c>
      <c r="J380" s="219">
        <f t="shared" si="160"/>
        <v>0</v>
      </c>
      <c r="K380" s="219"/>
      <c r="L380" s="27"/>
      <c r="M380" s="58"/>
      <c r="N380" s="29"/>
      <c r="O380" s="29"/>
      <c r="P380" s="29"/>
      <c r="Q380" s="29"/>
      <c r="R380" s="29"/>
      <c r="S380" s="29"/>
      <c r="T380" s="29"/>
      <c r="U380" s="29"/>
      <c r="V380" s="29"/>
      <c r="W380" s="26"/>
      <c r="X380" s="29"/>
      <c r="Y380" s="29"/>
      <c r="Z380" s="29"/>
      <c r="AA380" s="29"/>
      <c r="AB380" s="29"/>
      <c r="AC380" s="29"/>
      <c r="AD380" s="29"/>
      <c r="AE380" s="29"/>
      <c r="AF380" s="29"/>
      <c r="AG380" s="28"/>
      <c r="AH380" s="29"/>
      <c r="AI380" s="29"/>
      <c r="AJ380" s="29"/>
      <c r="AK380" s="29"/>
      <c r="AL380" s="29"/>
      <c r="AM380" s="29"/>
      <c r="AN380" s="29"/>
      <c r="AO380" s="29"/>
      <c r="AP380" s="29"/>
      <c r="AQ380" s="28"/>
      <c r="AR380" s="30"/>
      <c r="AS380" s="30"/>
      <c r="AT380" s="30"/>
      <c r="AU380" s="29"/>
      <c r="AV380" s="29"/>
      <c r="AW380" s="30"/>
      <c r="AX380" s="30"/>
      <c r="AY380" s="29"/>
      <c r="AZ380" s="31" t="s">
        <v>75</v>
      </c>
    </row>
    <row r="381" spans="1:52" ht="36" customHeight="1" x14ac:dyDescent="0.25">
      <c r="A381" s="229"/>
      <c r="B381" s="230"/>
      <c r="C381" s="32"/>
      <c r="D381" s="34"/>
      <c r="E381" s="32"/>
      <c r="F381" s="124"/>
      <c r="G381" s="24" t="s">
        <v>693</v>
      </c>
      <c r="H381" s="217">
        <f t="shared" si="163"/>
        <v>4.2832667047401483E-2</v>
      </c>
      <c r="I381" s="24" t="s">
        <v>694</v>
      </c>
      <c r="J381" s="219">
        <f t="shared" si="160"/>
        <v>150</v>
      </c>
      <c r="K381" s="219">
        <f t="shared" si="166"/>
        <v>1</v>
      </c>
      <c r="L381" s="27">
        <v>1</v>
      </c>
      <c r="M381" s="58">
        <f t="shared" si="154"/>
        <v>150</v>
      </c>
      <c r="N381" s="29">
        <v>150</v>
      </c>
      <c r="O381" s="29"/>
      <c r="P381" s="29"/>
      <c r="Q381" s="29"/>
      <c r="R381" s="29"/>
      <c r="S381" s="29"/>
      <c r="T381" s="29"/>
      <c r="U381" s="29"/>
      <c r="V381" s="29">
        <f>SUM(W381:AD381)</f>
        <v>0</v>
      </c>
      <c r="W381" s="219">
        <f t="shared" ref="W381:W390" si="167">SUM(X381:AE381)</f>
        <v>0</v>
      </c>
      <c r="X381" s="29"/>
      <c r="Y381" s="29"/>
      <c r="Z381" s="29"/>
      <c r="AA381" s="29"/>
      <c r="AB381" s="29"/>
      <c r="AC381" s="29"/>
      <c r="AD381" s="29"/>
      <c r="AE381" s="29"/>
      <c r="AF381" s="29"/>
      <c r="AG381" s="28">
        <f>SUM(AH381:AO381)</f>
        <v>0</v>
      </c>
      <c r="AH381" s="29"/>
      <c r="AI381" s="29"/>
      <c r="AJ381" s="29"/>
      <c r="AK381" s="29"/>
      <c r="AL381" s="29"/>
      <c r="AM381" s="29"/>
      <c r="AN381" s="29"/>
      <c r="AO381" s="29"/>
      <c r="AP381" s="29"/>
      <c r="AQ381" s="28">
        <f>SUM(AR381:AY381)</f>
        <v>0</v>
      </c>
      <c r="AR381" s="30"/>
      <c r="AS381" s="30"/>
      <c r="AT381" s="30"/>
      <c r="AU381" s="29"/>
      <c r="AV381" s="29"/>
      <c r="AW381" s="30"/>
      <c r="AX381" s="30"/>
      <c r="AY381" s="29"/>
      <c r="AZ381" s="31" t="s">
        <v>75</v>
      </c>
    </row>
    <row r="382" spans="1:52" ht="25.5" customHeight="1" x14ac:dyDescent="0.25">
      <c r="A382" s="229"/>
      <c r="B382" s="230"/>
      <c r="C382" s="32"/>
      <c r="D382" s="34"/>
      <c r="E382" s="32"/>
      <c r="F382" s="124"/>
      <c r="G382" s="22" t="s">
        <v>695</v>
      </c>
      <c r="H382" s="217">
        <f t="shared" si="163"/>
        <v>5.1399200456881781E-2</v>
      </c>
      <c r="I382" s="24" t="s">
        <v>696</v>
      </c>
      <c r="J382" s="219">
        <f t="shared" si="160"/>
        <v>180</v>
      </c>
      <c r="K382" s="219">
        <f t="shared" si="166"/>
        <v>30</v>
      </c>
      <c r="L382" s="27">
        <v>5</v>
      </c>
      <c r="M382" s="58">
        <f t="shared" si="154"/>
        <v>30</v>
      </c>
      <c r="N382" s="29">
        <v>30</v>
      </c>
      <c r="O382" s="29"/>
      <c r="P382" s="29"/>
      <c r="Q382" s="29"/>
      <c r="R382" s="29"/>
      <c r="S382" s="29"/>
      <c r="T382" s="29"/>
      <c r="U382" s="29"/>
      <c r="V382" s="29">
        <v>10</v>
      </c>
      <c r="W382" s="219">
        <f t="shared" si="167"/>
        <v>60</v>
      </c>
      <c r="X382" s="29">
        <v>60</v>
      </c>
      <c r="Y382" s="29"/>
      <c r="Z382" s="29"/>
      <c r="AA382" s="29"/>
      <c r="AB382" s="29"/>
      <c r="AC382" s="29"/>
      <c r="AD382" s="29"/>
      <c r="AE382" s="29"/>
      <c r="AF382" s="29">
        <v>10</v>
      </c>
      <c r="AG382" s="28">
        <f>SUM(AH382:AO382)</f>
        <v>60</v>
      </c>
      <c r="AH382" s="29">
        <v>60</v>
      </c>
      <c r="AI382" s="29"/>
      <c r="AJ382" s="29"/>
      <c r="AK382" s="29"/>
      <c r="AL382" s="29"/>
      <c r="AM382" s="29"/>
      <c r="AN382" s="29"/>
      <c r="AO382" s="29"/>
      <c r="AP382" s="29">
        <v>5</v>
      </c>
      <c r="AQ382" s="28">
        <f>SUM(AR382:AY382)</f>
        <v>30</v>
      </c>
      <c r="AR382" s="30">
        <v>30</v>
      </c>
      <c r="AS382" s="30"/>
      <c r="AT382" s="30"/>
      <c r="AU382" s="29"/>
      <c r="AV382" s="29"/>
      <c r="AW382" s="30"/>
      <c r="AX382" s="30"/>
      <c r="AY382" s="29"/>
      <c r="AZ382" s="31" t="s">
        <v>75</v>
      </c>
    </row>
    <row r="383" spans="1:52" ht="36" customHeight="1" x14ac:dyDescent="0.25">
      <c r="A383" s="229"/>
      <c r="B383" s="230"/>
      <c r="C383" s="32"/>
      <c r="D383" s="34"/>
      <c r="E383" s="32"/>
      <c r="F383" s="124"/>
      <c r="G383" s="35"/>
      <c r="H383" s="217">
        <f t="shared" si="163"/>
        <v>0</v>
      </c>
      <c r="I383" s="24" t="s">
        <v>697</v>
      </c>
      <c r="J383" s="219">
        <f t="shared" si="160"/>
        <v>0</v>
      </c>
      <c r="K383" s="219"/>
      <c r="L383" s="27"/>
      <c r="M383" s="218"/>
      <c r="N383" s="29"/>
      <c r="O383" s="29"/>
      <c r="P383" s="29"/>
      <c r="Q383" s="29"/>
      <c r="R383" s="29"/>
      <c r="S383" s="29"/>
      <c r="T383" s="29"/>
      <c r="U383" s="29"/>
      <c r="V383" s="29"/>
      <c r="W383" s="219"/>
      <c r="X383" s="29"/>
      <c r="Y383" s="29"/>
      <c r="Z383" s="29"/>
      <c r="AA383" s="29"/>
      <c r="AB383" s="29"/>
      <c r="AC383" s="29"/>
      <c r="AD383" s="29"/>
      <c r="AE383" s="29"/>
      <c r="AF383" s="29"/>
      <c r="AG383" s="28"/>
      <c r="AH383" s="29"/>
      <c r="AI383" s="29"/>
      <c r="AJ383" s="29"/>
      <c r="AK383" s="29"/>
      <c r="AL383" s="29"/>
      <c r="AM383" s="29"/>
      <c r="AN383" s="29"/>
      <c r="AO383" s="29"/>
      <c r="AP383" s="29"/>
      <c r="AQ383" s="28"/>
      <c r="AR383" s="30"/>
      <c r="AS383" s="30"/>
      <c r="AT383" s="30"/>
      <c r="AU383" s="29"/>
      <c r="AV383" s="29"/>
      <c r="AW383" s="30"/>
      <c r="AX383" s="30"/>
      <c r="AY383" s="29"/>
      <c r="AZ383" s="30"/>
    </row>
    <row r="384" spans="1:52" ht="57" customHeight="1" x14ac:dyDescent="0.25">
      <c r="A384" s="229"/>
      <c r="B384" s="230"/>
      <c r="C384" s="32"/>
      <c r="D384" s="34"/>
      <c r="E384" s="32"/>
      <c r="F384" s="124"/>
      <c r="G384" s="22" t="s">
        <v>698</v>
      </c>
      <c r="H384" s="217">
        <f t="shared" si="163"/>
        <v>2.2844089091947458E-2</v>
      </c>
      <c r="I384" s="24" t="s">
        <v>699</v>
      </c>
      <c r="J384" s="219">
        <f t="shared" si="160"/>
        <v>80</v>
      </c>
      <c r="K384" s="219">
        <f t="shared" si="166"/>
        <v>2</v>
      </c>
      <c r="L384" s="27">
        <v>1</v>
      </c>
      <c r="M384" s="58">
        <f>SUM(N384:U384)</f>
        <v>35</v>
      </c>
      <c r="N384" s="29">
        <v>35</v>
      </c>
      <c r="O384" s="29"/>
      <c r="P384" s="29"/>
      <c r="Q384" s="29"/>
      <c r="R384" s="29"/>
      <c r="S384" s="29"/>
      <c r="T384" s="29"/>
      <c r="U384" s="29"/>
      <c r="V384" s="29">
        <f>SUM(W384:AD384)</f>
        <v>0</v>
      </c>
      <c r="W384" s="219">
        <f t="shared" si="167"/>
        <v>0</v>
      </c>
      <c r="X384" s="29"/>
      <c r="Y384" s="29"/>
      <c r="Z384" s="29"/>
      <c r="AA384" s="29"/>
      <c r="AB384" s="29"/>
      <c r="AC384" s="29"/>
      <c r="AD384" s="29"/>
      <c r="AE384" s="29"/>
      <c r="AF384" s="29">
        <v>1</v>
      </c>
      <c r="AG384" s="28">
        <f>SUM(AH384:AO384)</f>
        <v>45</v>
      </c>
      <c r="AH384" s="29">
        <v>45</v>
      </c>
      <c r="AI384" s="29"/>
      <c r="AJ384" s="29"/>
      <c r="AK384" s="29"/>
      <c r="AL384" s="29"/>
      <c r="AM384" s="29"/>
      <c r="AN384" s="29"/>
      <c r="AO384" s="29"/>
      <c r="AP384" s="29"/>
      <c r="AQ384" s="28">
        <f>SUM(AR384:AY384)</f>
        <v>0</v>
      </c>
      <c r="AR384" s="30"/>
      <c r="AS384" s="30"/>
      <c r="AT384" s="30"/>
      <c r="AU384" s="29"/>
      <c r="AV384" s="29"/>
      <c r="AW384" s="30"/>
      <c r="AX384" s="30"/>
      <c r="AY384" s="29"/>
      <c r="AZ384" s="31" t="s">
        <v>75</v>
      </c>
    </row>
    <row r="385" spans="1:52" ht="96.75" customHeight="1" x14ac:dyDescent="0.25">
      <c r="A385" s="229"/>
      <c r="B385" s="230"/>
      <c r="C385" s="32"/>
      <c r="D385" s="34"/>
      <c r="E385" s="32"/>
      <c r="F385" s="124"/>
      <c r="G385" s="35"/>
      <c r="H385" s="217">
        <f t="shared" si="163"/>
        <v>0</v>
      </c>
      <c r="I385" s="24" t="s">
        <v>700</v>
      </c>
      <c r="J385" s="219">
        <f t="shared" si="160"/>
        <v>0</v>
      </c>
      <c r="K385" s="219"/>
      <c r="L385" s="27"/>
      <c r="M385" s="58"/>
      <c r="N385" s="29"/>
      <c r="O385" s="29"/>
      <c r="P385" s="29"/>
      <c r="Q385" s="29"/>
      <c r="R385" s="29"/>
      <c r="S385" s="29"/>
      <c r="T385" s="29"/>
      <c r="U385" s="29"/>
      <c r="V385" s="29"/>
      <c r="W385" s="219"/>
      <c r="X385" s="29"/>
      <c r="Y385" s="29"/>
      <c r="Z385" s="29"/>
      <c r="AA385" s="29"/>
      <c r="AB385" s="29"/>
      <c r="AC385" s="29"/>
      <c r="AD385" s="29"/>
      <c r="AE385" s="29"/>
      <c r="AF385" s="29"/>
      <c r="AG385" s="28"/>
      <c r="AH385" s="29"/>
      <c r="AI385" s="29"/>
      <c r="AJ385" s="29"/>
      <c r="AK385" s="29"/>
      <c r="AL385" s="29"/>
      <c r="AM385" s="29"/>
      <c r="AN385" s="29"/>
      <c r="AO385" s="29"/>
      <c r="AP385" s="29"/>
      <c r="AQ385" s="28"/>
      <c r="AR385" s="30"/>
      <c r="AS385" s="30"/>
      <c r="AT385" s="30"/>
      <c r="AU385" s="29"/>
      <c r="AV385" s="29"/>
      <c r="AW385" s="30"/>
      <c r="AX385" s="30"/>
      <c r="AY385" s="29"/>
      <c r="AZ385" s="30"/>
    </row>
    <row r="386" spans="1:52" ht="71.25" customHeight="1" x14ac:dyDescent="0.25">
      <c r="A386" s="229"/>
      <c r="B386" s="230"/>
      <c r="C386" s="32"/>
      <c r="D386" s="34"/>
      <c r="E386" s="32"/>
      <c r="F386" s="124"/>
      <c r="G386" s="22" t="s">
        <v>701</v>
      </c>
      <c r="H386" s="235">
        <f t="shared" si="163"/>
        <v>7.9954311821816108E-3</v>
      </c>
      <c r="I386" s="24" t="s">
        <v>702</v>
      </c>
      <c r="J386" s="219">
        <f t="shared" si="160"/>
        <v>28</v>
      </c>
      <c r="K386" s="219">
        <f t="shared" si="166"/>
        <v>10</v>
      </c>
      <c r="L386" s="27">
        <v>1</v>
      </c>
      <c r="M386" s="58">
        <f>SUM(N386:U386)</f>
        <v>4</v>
      </c>
      <c r="N386" s="29">
        <v>4</v>
      </c>
      <c r="O386" s="29"/>
      <c r="P386" s="29"/>
      <c r="Q386" s="29"/>
      <c r="R386" s="29"/>
      <c r="S386" s="29"/>
      <c r="T386" s="29"/>
      <c r="U386" s="29"/>
      <c r="V386" s="29">
        <v>4</v>
      </c>
      <c r="W386" s="219">
        <v>4</v>
      </c>
      <c r="X386" s="29">
        <v>10</v>
      </c>
      <c r="Y386" s="29"/>
      <c r="Z386" s="29"/>
      <c r="AA386" s="29"/>
      <c r="AB386" s="29"/>
      <c r="AC386" s="29"/>
      <c r="AD386" s="29"/>
      <c r="AE386" s="29"/>
      <c r="AF386" s="29">
        <v>4</v>
      </c>
      <c r="AG386" s="28">
        <f>SUM(AH386:AO386)</f>
        <v>10</v>
      </c>
      <c r="AH386" s="29">
        <v>10</v>
      </c>
      <c r="AI386" s="29"/>
      <c r="AJ386" s="29"/>
      <c r="AK386" s="29"/>
      <c r="AL386" s="29"/>
      <c r="AM386" s="29"/>
      <c r="AN386" s="29"/>
      <c r="AO386" s="29"/>
      <c r="AP386" s="29">
        <v>1</v>
      </c>
      <c r="AQ386" s="28">
        <f>SUM(AR386:AY386)</f>
        <v>10</v>
      </c>
      <c r="AR386" s="30">
        <v>10</v>
      </c>
      <c r="AS386" s="30"/>
      <c r="AT386" s="30"/>
      <c r="AU386" s="29"/>
      <c r="AV386" s="29"/>
      <c r="AW386" s="30"/>
      <c r="AX386" s="30"/>
      <c r="AY386" s="29"/>
      <c r="AZ386" s="31" t="s">
        <v>75</v>
      </c>
    </row>
    <row r="387" spans="1:52" ht="48" customHeight="1" x14ac:dyDescent="0.25">
      <c r="A387" s="229"/>
      <c r="B387" s="230"/>
      <c r="C387" s="32"/>
      <c r="D387" s="34"/>
      <c r="E387" s="32"/>
      <c r="F387" s="124"/>
      <c r="G387" s="35"/>
      <c r="H387" s="236"/>
      <c r="I387" s="24" t="s">
        <v>703</v>
      </c>
      <c r="J387" s="219">
        <f t="shared" si="160"/>
        <v>0</v>
      </c>
      <c r="K387" s="219"/>
      <c r="L387" s="27"/>
      <c r="M387" s="58"/>
      <c r="N387" s="29"/>
      <c r="O387" s="29"/>
      <c r="P387" s="29"/>
      <c r="Q387" s="29"/>
      <c r="R387" s="29"/>
      <c r="S387" s="29"/>
      <c r="T387" s="29"/>
      <c r="U387" s="29"/>
      <c r="V387" s="29"/>
      <c r="W387" s="219"/>
      <c r="X387" s="29"/>
      <c r="Y387" s="29"/>
      <c r="Z387" s="29"/>
      <c r="AA387" s="29"/>
      <c r="AB387" s="29"/>
      <c r="AC387" s="29"/>
      <c r="AD387" s="29"/>
      <c r="AE387" s="29"/>
      <c r="AF387" s="29"/>
      <c r="AG387" s="28"/>
      <c r="AH387" s="29"/>
      <c r="AI387" s="29"/>
      <c r="AJ387" s="29"/>
      <c r="AK387" s="29"/>
      <c r="AL387" s="29"/>
      <c r="AM387" s="29"/>
      <c r="AN387" s="29"/>
      <c r="AO387" s="29"/>
      <c r="AP387" s="29"/>
      <c r="AQ387" s="28"/>
      <c r="AR387" s="30"/>
      <c r="AS387" s="30"/>
      <c r="AT387" s="30"/>
      <c r="AU387" s="29"/>
      <c r="AV387" s="29"/>
      <c r="AW387" s="30"/>
      <c r="AX387" s="30"/>
      <c r="AY387" s="29"/>
      <c r="AZ387" s="30"/>
    </row>
    <row r="388" spans="1:52" ht="39.75" customHeight="1" x14ac:dyDescent="0.25">
      <c r="A388" s="229"/>
      <c r="B388" s="230"/>
      <c r="C388" s="32"/>
      <c r="D388" s="34"/>
      <c r="E388" s="32"/>
      <c r="F388" s="124"/>
      <c r="G388" s="24" t="s">
        <v>704</v>
      </c>
      <c r="H388" s="217">
        <f>+J388/$J$391</f>
        <v>0</v>
      </c>
      <c r="I388" s="24" t="s">
        <v>705</v>
      </c>
      <c r="J388" s="219">
        <f t="shared" si="160"/>
        <v>0</v>
      </c>
      <c r="K388" s="219">
        <f t="shared" si="166"/>
        <v>50</v>
      </c>
      <c r="L388" s="27">
        <v>8</v>
      </c>
      <c r="M388" s="58">
        <f>SUM(N388:U388)</f>
        <v>0</v>
      </c>
      <c r="N388" s="29"/>
      <c r="O388" s="29"/>
      <c r="P388" s="29"/>
      <c r="Q388" s="29"/>
      <c r="R388" s="29"/>
      <c r="S388" s="29"/>
      <c r="T388" s="29"/>
      <c r="U388" s="29"/>
      <c r="V388" s="29">
        <v>12</v>
      </c>
      <c r="W388" s="219">
        <f t="shared" si="167"/>
        <v>0</v>
      </c>
      <c r="X388" s="29"/>
      <c r="Y388" s="29"/>
      <c r="Z388" s="29"/>
      <c r="AA388" s="29"/>
      <c r="AB388" s="29"/>
      <c r="AC388" s="29"/>
      <c r="AD388" s="29"/>
      <c r="AE388" s="29"/>
      <c r="AF388" s="29">
        <v>15</v>
      </c>
      <c r="AG388" s="28">
        <f>SUM(AH388:AO388)</f>
        <v>0</v>
      </c>
      <c r="AH388" s="29"/>
      <c r="AI388" s="29"/>
      <c r="AJ388" s="29"/>
      <c r="AK388" s="29"/>
      <c r="AL388" s="29"/>
      <c r="AM388" s="29"/>
      <c r="AN388" s="29"/>
      <c r="AO388" s="29"/>
      <c r="AP388" s="29">
        <v>15</v>
      </c>
      <c r="AQ388" s="28">
        <f>SUM(AR388:AY388)</f>
        <v>0</v>
      </c>
      <c r="AR388" s="30"/>
      <c r="AS388" s="30"/>
      <c r="AT388" s="30"/>
      <c r="AU388" s="29"/>
      <c r="AV388" s="29"/>
      <c r="AW388" s="30"/>
      <c r="AX388" s="30"/>
      <c r="AY388" s="29"/>
      <c r="AZ388" s="31" t="s">
        <v>75</v>
      </c>
    </row>
    <row r="389" spans="1:52" ht="65.25" customHeight="1" x14ac:dyDescent="0.25">
      <c r="A389" s="229"/>
      <c r="B389" s="230"/>
      <c r="C389" s="32"/>
      <c r="D389" s="34"/>
      <c r="E389" s="32"/>
      <c r="F389" s="124"/>
      <c r="G389" s="24" t="s">
        <v>706</v>
      </c>
      <c r="H389" s="217">
        <f>+J389/$J$391</f>
        <v>0.25699600228440889</v>
      </c>
      <c r="I389" s="24" t="s">
        <v>707</v>
      </c>
      <c r="J389" s="219">
        <f t="shared" si="160"/>
        <v>900</v>
      </c>
      <c r="K389" s="219">
        <f t="shared" si="166"/>
        <v>3</v>
      </c>
      <c r="L389" s="27"/>
      <c r="M389" s="58">
        <f>SUM(N389:U389)</f>
        <v>0</v>
      </c>
      <c r="N389" s="29"/>
      <c r="O389" s="29"/>
      <c r="P389" s="29"/>
      <c r="Q389" s="29"/>
      <c r="R389" s="29"/>
      <c r="S389" s="29"/>
      <c r="T389" s="29"/>
      <c r="U389" s="29"/>
      <c r="V389" s="29">
        <v>1</v>
      </c>
      <c r="W389" s="219">
        <f t="shared" si="167"/>
        <v>300</v>
      </c>
      <c r="X389" s="29">
        <v>300</v>
      </c>
      <c r="Y389" s="29"/>
      <c r="Z389" s="29"/>
      <c r="AA389" s="29"/>
      <c r="AB389" s="29"/>
      <c r="AC389" s="29"/>
      <c r="AD389" s="29"/>
      <c r="AE389" s="29"/>
      <c r="AF389" s="29">
        <v>1</v>
      </c>
      <c r="AG389" s="28">
        <f>SUM(AH389:AO389)</f>
        <v>300</v>
      </c>
      <c r="AH389" s="29">
        <v>300</v>
      </c>
      <c r="AI389" s="29"/>
      <c r="AJ389" s="29"/>
      <c r="AK389" s="29"/>
      <c r="AL389" s="29"/>
      <c r="AM389" s="29"/>
      <c r="AN389" s="29"/>
      <c r="AO389" s="29"/>
      <c r="AP389" s="29">
        <v>1</v>
      </c>
      <c r="AQ389" s="28">
        <f>SUM(AR389:AY389)</f>
        <v>300</v>
      </c>
      <c r="AR389" s="30">
        <v>300</v>
      </c>
      <c r="AS389" s="30"/>
      <c r="AT389" s="30"/>
      <c r="AU389" s="29"/>
      <c r="AV389" s="29"/>
      <c r="AW389" s="30"/>
      <c r="AX389" s="30"/>
      <c r="AY389" s="29"/>
      <c r="AZ389" s="31" t="s">
        <v>708</v>
      </c>
    </row>
    <row r="390" spans="1:52" ht="84" customHeight="1" x14ac:dyDescent="0.25">
      <c r="A390" s="229"/>
      <c r="B390" s="230"/>
      <c r="C390" s="39"/>
      <c r="D390" s="50"/>
      <c r="E390" s="39"/>
      <c r="F390" s="124"/>
      <c r="G390" s="24" t="s">
        <v>709</v>
      </c>
      <c r="H390" s="217">
        <f>+J390/$J$391</f>
        <v>0</v>
      </c>
      <c r="I390" s="24" t="s">
        <v>710</v>
      </c>
      <c r="J390" s="219">
        <f t="shared" si="160"/>
        <v>0</v>
      </c>
      <c r="K390" s="219">
        <f t="shared" si="166"/>
        <v>0</v>
      </c>
      <c r="L390" s="27"/>
      <c r="M390" s="58">
        <f>SUM(N390:U390)</f>
        <v>0</v>
      </c>
      <c r="N390" s="29"/>
      <c r="O390" s="29"/>
      <c r="P390" s="29"/>
      <c r="Q390" s="29"/>
      <c r="R390" s="29"/>
      <c r="S390" s="29"/>
      <c r="T390" s="29"/>
      <c r="U390" s="29"/>
      <c r="V390" s="29">
        <f>SUM(W390:AD390)</f>
        <v>0</v>
      </c>
      <c r="W390" s="219">
        <f t="shared" si="167"/>
        <v>0</v>
      </c>
      <c r="X390" s="29"/>
      <c r="Y390" s="29"/>
      <c r="Z390" s="29"/>
      <c r="AA390" s="29"/>
      <c r="AB390" s="29"/>
      <c r="AC390" s="29"/>
      <c r="AD390" s="29"/>
      <c r="AE390" s="29"/>
      <c r="AF390" s="29"/>
      <c r="AG390" s="28">
        <f>SUM(AH390:AO390)</f>
        <v>0</v>
      </c>
      <c r="AH390" s="29"/>
      <c r="AI390" s="29"/>
      <c r="AJ390" s="29"/>
      <c r="AK390" s="29"/>
      <c r="AL390" s="29"/>
      <c r="AM390" s="29"/>
      <c r="AN390" s="29"/>
      <c r="AO390" s="29"/>
      <c r="AP390" s="29"/>
      <c r="AQ390" s="28">
        <f>SUM(AR390:AY390)</f>
        <v>0</v>
      </c>
      <c r="AR390" s="30"/>
      <c r="AS390" s="30"/>
      <c r="AT390" s="30"/>
      <c r="AU390" s="29"/>
      <c r="AV390" s="29"/>
      <c r="AW390" s="30"/>
      <c r="AX390" s="30"/>
      <c r="AY390" s="29"/>
      <c r="AZ390" s="31" t="s">
        <v>678</v>
      </c>
    </row>
    <row r="391" spans="1:52" ht="15.75" customHeight="1" x14ac:dyDescent="0.25">
      <c r="A391" s="237"/>
      <c r="B391" s="238"/>
      <c r="C391" s="169" t="s">
        <v>67</v>
      </c>
      <c r="E391" s="171"/>
      <c r="F391" s="171"/>
      <c r="G391" s="24"/>
      <c r="H391" s="85">
        <f>SUM(H375:H390)</f>
        <v>0.99999999999999989</v>
      </c>
      <c r="I391" s="45"/>
      <c r="J391" s="26">
        <f>SUM(J375:J390)</f>
        <v>3502</v>
      </c>
      <c r="K391" s="26">
        <f t="shared" ref="K391:AY391" si="168">SUM(K375:K390)</f>
        <v>1660</v>
      </c>
      <c r="L391" s="26">
        <f t="shared" si="168"/>
        <v>677</v>
      </c>
      <c r="M391" s="26">
        <f t="shared" si="168"/>
        <v>784</v>
      </c>
      <c r="N391" s="26">
        <f t="shared" si="168"/>
        <v>784</v>
      </c>
      <c r="O391" s="26">
        <f t="shared" si="168"/>
        <v>0</v>
      </c>
      <c r="P391" s="26">
        <f t="shared" si="168"/>
        <v>0</v>
      </c>
      <c r="Q391" s="26">
        <f t="shared" si="168"/>
        <v>0</v>
      </c>
      <c r="R391" s="26">
        <f t="shared" si="168"/>
        <v>0</v>
      </c>
      <c r="S391" s="26">
        <f t="shared" si="168"/>
        <v>0</v>
      </c>
      <c r="T391" s="26">
        <f t="shared" si="168"/>
        <v>0</v>
      </c>
      <c r="U391" s="26">
        <f t="shared" si="168"/>
        <v>0</v>
      </c>
      <c r="V391" s="26">
        <f t="shared" si="168"/>
        <v>508</v>
      </c>
      <c r="W391" s="26">
        <f t="shared" si="168"/>
        <v>989</v>
      </c>
      <c r="X391" s="26">
        <f t="shared" si="168"/>
        <v>995</v>
      </c>
      <c r="Y391" s="26">
        <f t="shared" si="168"/>
        <v>0</v>
      </c>
      <c r="Z391" s="26">
        <f t="shared" si="168"/>
        <v>0</v>
      </c>
      <c r="AA391" s="26">
        <f t="shared" si="168"/>
        <v>0</v>
      </c>
      <c r="AB391" s="26">
        <f t="shared" si="168"/>
        <v>0</v>
      </c>
      <c r="AC391" s="26">
        <f t="shared" si="168"/>
        <v>0</v>
      </c>
      <c r="AD391" s="26">
        <f t="shared" si="168"/>
        <v>0</v>
      </c>
      <c r="AE391" s="26">
        <f t="shared" si="168"/>
        <v>0</v>
      </c>
      <c r="AF391" s="26">
        <f t="shared" si="168"/>
        <v>332</v>
      </c>
      <c r="AG391" s="26">
        <f t="shared" si="168"/>
        <v>1100</v>
      </c>
      <c r="AH391" s="26">
        <f t="shared" si="168"/>
        <v>1100</v>
      </c>
      <c r="AI391" s="26">
        <f t="shared" si="168"/>
        <v>0</v>
      </c>
      <c r="AJ391" s="26">
        <f t="shared" si="168"/>
        <v>0</v>
      </c>
      <c r="AK391" s="26">
        <f t="shared" si="168"/>
        <v>0</v>
      </c>
      <c r="AL391" s="26">
        <f t="shared" si="168"/>
        <v>0</v>
      </c>
      <c r="AM391" s="26">
        <f t="shared" si="168"/>
        <v>0</v>
      </c>
      <c r="AN391" s="26">
        <f t="shared" si="168"/>
        <v>0</v>
      </c>
      <c r="AO391" s="26">
        <f t="shared" si="168"/>
        <v>0</v>
      </c>
      <c r="AP391" s="26">
        <f t="shared" si="168"/>
        <v>143</v>
      </c>
      <c r="AQ391" s="26">
        <f t="shared" si="168"/>
        <v>629</v>
      </c>
      <c r="AR391" s="26">
        <f t="shared" si="168"/>
        <v>629</v>
      </c>
      <c r="AS391" s="26">
        <f t="shared" si="168"/>
        <v>0</v>
      </c>
      <c r="AT391" s="26">
        <f t="shared" si="168"/>
        <v>0</v>
      </c>
      <c r="AU391" s="26">
        <f t="shared" si="168"/>
        <v>0</v>
      </c>
      <c r="AV391" s="26">
        <f t="shared" si="168"/>
        <v>0</v>
      </c>
      <c r="AW391" s="26">
        <f t="shared" si="168"/>
        <v>0</v>
      </c>
      <c r="AX391" s="26">
        <f t="shared" si="168"/>
        <v>0</v>
      </c>
      <c r="AY391" s="26">
        <f t="shared" si="168"/>
        <v>0</v>
      </c>
    </row>
    <row r="392" spans="1:52" ht="18" x14ac:dyDescent="0.25">
      <c r="A392" s="172" t="s">
        <v>438</v>
      </c>
      <c r="B392" s="173"/>
      <c r="C392" s="216"/>
      <c r="D392" s="220">
        <f>+D375+D356</f>
        <v>1</v>
      </c>
      <c r="E392" s="221"/>
      <c r="F392" s="172"/>
      <c r="G392" s="173"/>
      <c r="H392" s="173"/>
      <c r="I392" s="173"/>
      <c r="J392" s="26">
        <f>+J391+J374</f>
        <v>11202</v>
      </c>
      <c r="K392" s="26">
        <f t="shared" ref="K392:AW392" si="169">+K391+K374</f>
        <v>14985</v>
      </c>
      <c r="L392" s="26">
        <f t="shared" si="169"/>
        <v>736</v>
      </c>
      <c r="M392" s="26">
        <f t="shared" si="169"/>
        <v>3404</v>
      </c>
      <c r="N392" s="26">
        <f t="shared" si="169"/>
        <v>3404</v>
      </c>
      <c r="O392" s="26">
        <f t="shared" si="169"/>
        <v>0</v>
      </c>
      <c r="P392" s="26">
        <f t="shared" si="169"/>
        <v>0</v>
      </c>
      <c r="Q392" s="26">
        <f t="shared" si="169"/>
        <v>0</v>
      </c>
      <c r="R392" s="26">
        <f t="shared" si="169"/>
        <v>0</v>
      </c>
      <c r="S392" s="26">
        <f t="shared" si="169"/>
        <v>0</v>
      </c>
      <c r="T392" s="26">
        <f t="shared" si="169"/>
        <v>0</v>
      </c>
      <c r="U392" s="26">
        <f t="shared" si="169"/>
        <v>0</v>
      </c>
      <c r="V392" s="26">
        <f t="shared" si="169"/>
        <v>562</v>
      </c>
      <c r="W392" s="26">
        <f t="shared" si="169"/>
        <v>3064</v>
      </c>
      <c r="X392" s="26">
        <f t="shared" si="169"/>
        <v>3070</v>
      </c>
      <c r="Y392" s="26">
        <f t="shared" si="169"/>
        <v>0</v>
      </c>
      <c r="Z392" s="26">
        <f t="shared" si="169"/>
        <v>0</v>
      </c>
      <c r="AA392" s="26">
        <f t="shared" si="169"/>
        <v>0</v>
      </c>
      <c r="AB392" s="26">
        <f t="shared" si="169"/>
        <v>0</v>
      </c>
      <c r="AC392" s="26">
        <f t="shared" si="169"/>
        <v>0</v>
      </c>
      <c r="AD392" s="26">
        <f t="shared" si="169"/>
        <v>0</v>
      </c>
      <c r="AE392" s="26">
        <f t="shared" si="169"/>
        <v>0</v>
      </c>
      <c r="AF392" s="26">
        <f t="shared" si="169"/>
        <v>386</v>
      </c>
      <c r="AG392" s="26">
        <f t="shared" si="169"/>
        <v>3225</v>
      </c>
      <c r="AH392" s="26">
        <f t="shared" si="169"/>
        <v>3225</v>
      </c>
      <c r="AI392" s="26">
        <f t="shared" si="169"/>
        <v>0</v>
      </c>
      <c r="AJ392" s="26">
        <f t="shared" si="169"/>
        <v>0</v>
      </c>
      <c r="AK392" s="26">
        <f t="shared" si="169"/>
        <v>0</v>
      </c>
      <c r="AL392" s="26">
        <f t="shared" si="169"/>
        <v>0</v>
      </c>
      <c r="AM392" s="26">
        <f t="shared" si="169"/>
        <v>0</v>
      </c>
      <c r="AN392" s="26">
        <f t="shared" si="169"/>
        <v>0</v>
      </c>
      <c r="AO392" s="26">
        <f t="shared" si="169"/>
        <v>0</v>
      </c>
      <c r="AP392" s="26">
        <f t="shared" si="169"/>
        <v>13305</v>
      </c>
      <c r="AQ392" s="26">
        <f t="shared" si="169"/>
        <v>1509</v>
      </c>
      <c r="AR392" s="26">
        <f t="shared" si="169"/>
        <v>1509</v>
      </c>
      <c r="AS392" s="26">
        <f t="shared" si="169"/>
        <v>0</v>
      </c>
      <c r="AT392" s="26">
        <f t="shared" si="169"/>
        <v>0</v>
      </c>
      <c r="AU392" s="26">
        <f t="shared" si="169"/>
        <v>0</v>
      </c>
      <c r="AV392" s="26">
        <f t="shared" si="169"/>
        <v>0</v>
      </c>
      <c r="AW392" s="26">
        <f t="shared" si="169"/>
        <v>0</v>
      </c>
    </row>
    <row r="393" spans="1:52" ht="25.5" customHeight="1" x14ac:dyDescent="0.25">
      <c r="A393" s="239" t="s">
        <v>711</v>
      </c>
      <c r="B393" s="239"/>
      <c r="C393" s="239"/>
      <c r="D393" s="239"/>
      <c r="E393" s="239"/>
      <c r="F393" s="239"/>
      <c r="G393" s="239"/>
      <c r="H393" s="239"/>
      <c r="I393" s="239"/>
      <c r="J393" s="4">
        <f>+J392+J355+J331+J235</f>
        <v>794241.20223749999</v>
      </c>
      <c r="K393" s="4">
        <f t="shared" ref="K393:AY393" si="170">+K392+K355+K331+K235</f>
        <v>14985</v>
      </c>
      <c r="L393" s="4">
        <f t="shared" si="170"/>
        <v>736</v>
      </c>
      <c r="M393" s="4">
        <f t="shared" si="170"/>
        <v>3404</v>
      </c>
      <c r="N393" s="4">
        <f t="shared" si="170"/>
        <v>3404</v>
      </c>
      <c r="O393" s="4">
        <f t="shared" si="170"/>
        <v>0</v>
      </c>
      <c r="P393" s="4">
        <f t="shared" si="170"/>
        <v>0</v>
      </c>
      <c r="Q393" s="4">
        <f t="shared" si="170"/>
        <v>0</v>
      </c>
      <c r="R393" s="4">
        <f t="shared" si="170"/>
        <v>0</v>
      </c>
      <c r="S393" s="4">
        <f t="shared" si="170"/>
        <v>0</v>
      </c>
      <c r="T393" s="4">
        <f t="shared" si="170"/>
        <v>0</v>
      </c>
      <c r="U393" s="4">
        <f t="shared" si="170"/>
        <v>0</v>
      </c>
      <c r="V393" s="4">
        <f t="shared" si="170"/>
        <v>562</v>
      </c>
      <c r="W393" s="4">
        <f t="shared" si="170"/>
        <v>3064</v>
      </c>
      <c r="X393" s="4">
        <f t="shared" si="170"/>
        <v>3070</v>
      </c>
      <c r="Y393" s="4">
        <f t="shared" si="170"/>
        <v>0</v>
      </c>
      <c r="Z393" s="4">
        <f t="shared" si="170"/>
        <v>0</v>
      </c>
      <c r="AA393" s="4">
        <f t="shared" si="170"/>
        <v>0</v>
      </c>
      <c r="AB393" s="4">
        <f t="shared" si="170"/>
        <v>0</v>
      </c>
      <c r="AC393" s="4">
        <f t="shared" si="170"/>
        <v>0</v>
      </c>
      <c r="AD393" s="4">
        <f t="shared" si="170"/>
        <v>0</v>
      </c>
      <c r="AE393" s="4">
        <f t="shared" si="170"/>
        <v>0</v>
      </c>
      <c r="AF393" s="4">
        <f t="shared" si="170"/>
        <v>386</v>
      </c>
      <c r="AG393" s="4">
        <f t="shared" si="170"/>
        <v>3225</v>
      </c>
      <c r="AH393" s="4">
        <f t="shared" si="170"/>
        <v>3225</v>
      </c>
      <c r="AI393" s="4">
        <f t="shared" si="170"/>
        <v>0</v>
      </c>
      <c r="AJ393" s="4">
        <f t="shared" si="170"/>
        <v>0</v>
      </c>
      <c r="AK393" s="4">
        <f t="shared" si="170"/>
        <v>0</v>
      </c>
      <c r="AL393" s="4">
        <f t="shared" si="170"/>
        <v>0</v>
      </c>
      <c r="AM393" s="4">
        <f t="shared" si="170"/>
        <v>0</v>
      </c>
      <c r="AN393" s="4">
        <f t="shared" si="170"/>
        <v>0</v>
      </c>
      <c r="AO393" s="4">
        <f t="shared" si="170"/>
        <v>0</v>
      </c>
      <c r="AP393" s="4">
        <f t="shared" si="170"/>
        <v>13305</v>
      </c>
      <c r="AQ393" s="4">
        <f t="shared" si="170"/>
        <v>1509</v>
      </c>
      <c r="AR393" s="4">
        <f t="shared" si="170"/>
        <v>1509</v>
      </c>
      <c r="AS393" s="4">
        <f t="shared" si="170"/>
        <v>0</v>
      </c>
      <c r="AT393" s="4">
        <f t="shared" si="170"/>
        <v>0</v>
      </c>
      <c r="AU393" s="4">
        <f t="shared" si="170"/>
        <v>0</v>
      </c>
      <c r="AV393" s="4">
        <f t="shared" si="170"/>
        <v>0</v>
      </c>
      <c r="AW393" s="4">
        <f t="shared" si="170"/>
        <v>0</v>
      </c>
      <c r="AX393" s="4">
        <f t="shared" si="170"/>
        <v>0</v>
      </c>
      <c r="AY393" s="4">
        <f t="shared" si="170"/>
        <v>0</v>
      </c>
    </row>
  </sheetData>
  <sheetProtection algorithmName="SHA-512" hashValue="3eYJwqm4hGJBsLtHNuJCp07G3hyzAjDifHtqzwkw4YbGziNfXDvBMZr07DGxYW6lVLVH8SJxv5YlWfvFS5k14A==" saltValue="KGizzDRbkHMhq/tAV/4kCw==" spinCount="100000" sheet="1"/>
  <mergeCells count="359">
    <mergeCell ref="G386:G387"/>
    <mergeCell ref="H386:H387"/>
    <mergeCell ref="A392:C392"/>
    <mergeCell ref="F392:I392"/>
    <mergeCell ref="A393:I393"/>
    <mergeCell ref="C374:E374"/>
    <mergeCell ref="C375:C390"/>
    <mergeCell ref="D375:D390"/>
    <mergeCell ref="E375:E390"/>
    <mergeCell ref="F375:F390"/>
    <mergeCell ref="G375:G376"/>
    <mergeCell ref="G377:G378"/>
    <mergeCell ref="G379:G380"/>
    <mergeCell ref="G382:G383"/>
    <mergeCell ref="G384:G385"/>
    <mergeCell ref="AR356:AR357"/>
    <mergeCell ref="AZ356:AZ357"/>
    <mergeCell ref="G358:G359"/>
    <mergeCell ref="G362:G363"/>
    <mergeCell ref="G365:G368"/>
    <mergeCell ref="N366:N368"/>
    <mergeCell ref="X356:X357"/>
    <mergeCell ref="AF356:AF357"/>
    <mergeCell ref="AG356:AG357"/>
    <mergeCell ref="AH356:AH357"/>
    <mergeCell ref="AP356:AP357"/>
    <mergeCell ref="AQ356:AQ357"/>
    <mergeCell ref="J356:J357"/>
    <mergeCell ref="K356:K357"/>
    <mergeCell ref="L356:L357"/>
    <mergeCell ref="M356:M357"/>
    <mergeCell ref="V356:V357"/>
    <mergeCell ref="W356:W357"/>
    <mergeCell ref="A355:C355"/>
    <mergeCell ref="F355:I355"/>
    <mergeCell ref="A356:A391"/>
    <mergeCell ref="B356:B391"/>
    <mergeCell ref="C356:C373"/>
    <mergeCell ref="D356:D373"/>
    <mergeCell ref="E356:E373"/>
    <mergeCell ref="F356:F373"/>
    <mergeCell ref="G356:G357"/>
    <mergeCell ref="I356:I357"/>
    <mergeCell ref="C348:E348"/>
    <mergeCell ref="C349:C353"/>
    <mergeCell ref="D349:D353"/>
    <mergeCell ref="E349:E353"/>
    <mergeCell ref="G350:G351"/>
    <mergeCell ref="C354:E354"/>
    <mergeCell ref="D341:D347"/>
    <mergeCell ref="E341:E347"/>
    <mergeCell ref="F341:F347"/>
    <mergeCell ref="G341:G342"/>
    <mergeCell ref="G343:G344"/>
    <mergeCell ref="G346:G347"/>
    <mergeCell ref="C330:F330"/>
    <mergeCell ref="A331:C331"/>
    <mergeCell ref="A332:A354"/>
    <mergeCell ref="B332:B354"/>
    <mergeCell ref="C332:C339"/>
    <mergeCell ref="D332:D339"/>
    <mergeCell ref="E332:E339"/>
    <mergeCell ref="F332:F339"/>
    <mergeCell ref="C340:E340"/>
    <mergeCell ref="C341:C347"/>
    <mergeCell ref="C316:E316"/>
    <mergeCell ref="C317:C329"/>
    <mergeCell ref="D317:D329"/>
    <mergeCell ref="E317:E329"/>
    <mergeCell ref="F317:F329"/>
    <mergeCell ref="G318:G319"/>
    <mergeCell ref="G321:G322"/>
    <mergeCell ref="G324:G325"/>
    <mergeCell ref="C304:C315"/>
    <mergeCell ref="D304:D315"/>
    <mergeCell ref="E304:E315"/>
    <mergeCell ref="F304:F315"/>
    <mergeCell ref="G304:G305"/>
    <mergeCell ref="G306:G307"/>
    <mergeCell ref="G308:G309"/>
    <mergeCell ref="G311:G312"/>
    <mergeCell ref="C300:E300"/>
    <mergeCell ref="C301:C302"/>
    <mergeCell ref="D301:D302"/>
    <mergeCell ref="E301:E302"/>
    <mergeCell ref="F301:F302"/>
    <mergeCell ref="C303:E303"/>
    <mergeCell ref="C288:E288"/>
    <mergeCell ref="C289:C299"/>
    <mergeCell ref="D289:D299"/>
    <mergeCell ref="E289:E299"/>
    <mergeCell ref="F289:F299"/>
    <mergeCell ref="G289:G290"/>
    <mergeCell ref="G291:G292"/>
    <mergeCell ref="G297:G298"/>
    <mergeCell ref="E284:G284"/>
    <mergeCell ref="C285:E285"/>
    <mergeCell ref="C286:C287"/>
    <mergeCell ref="D286:D287"/>
    <mergeCell ref="E286:E287"/>
    <mergeCell ref="F286:F287"/>
    <mergeCell ref="E271:E274"/>
    <mergeCell ref="F271:F274"/>
    <mergeCell ref="G271:G272"/>
    <mergeCell ref="E276:E277"/>
    <mergeCell ref="F276:F277"/>
    <mergeCell ref="E279:E283"/>
    <mergeCell ref="F279:F283"/>
    <mergeCell ref="G279:G280"/>
    <mergeCell ref="N261:N263"/>
    <mergeCell ref="H263:H264"/>
    <mergeCell ref="G265:G266"/>
    <mergeCell ref="H265:H266"/>
    <mergeCell ref="G268:G269"/>
    <mergeCell ref="H268:H269"/>
    <mergeCell ref="E261:E269"/>
    <mergeCell ref="F261:F269"/>
    <mergeCell ref="G261:G264"/>
    <mergeCell ref="H261:H262"/>
    <mergeCell ref="J261:J265"/>
    <mergeCell ref="M261:M263"/>
    <mergeCell ref="H249:H250"/>
    <mergeCell ref="G251:G252"/>
    <mergeCell ref="H251:H252"/>
    <mergeCell ref="G253:G254"/>
    <mergeCell ref="H253:H254"/>
    <mergeCell ref="G255:G256"/>
    <mergeCell ref="H255:H256"/>
    <mergeCell ref="F236:F259"/>
    <mergeCell ref="G236:G240"/>
    <mergeCell ref="H239:H240"/>
    <mergeCell ref="G241:G243"/>
    <mergeCell ref="H242:H243"/>
    <mergeCell ref="G244:G246"/>
    <mergeCell ref="H245:H246"/>
    <mergeCell ref="G247:G248"/>
    <mergeCell ref="H247:H248"/>
    <mergeCell ref="G249:G250"/>
    <mergeCell ref="G225:G226"/>
    <mergeCell ref="G227:G228"/>
    <mergeCell ref="G229:G230"/>
    <mergeCell ref="G231:G232"/>
    <mergeCell ref="A235:E235"/>
    <mergeCell ref="A236:A329"/>
    <mergeCell ref="B236:B329"/>
    <mergeCell ref="C236:C284"/>
    <mergeCell ref="D236:D284"/>
    <mergeCell ref="E236:E259"/>
    <mergeCell ref="G207:G208"/>
    <mergeCell ref="G209:G210"/>
    <mergeCell ref="G211:G212"/>
    <mergeCell ref="G213:G214"/>
    <mergeCell ref="G219:G220"/>
    <mergeCell ref="G223:G224"/>
    <mergeCell ref="G190:G191"/>
    <mergeCell ref="G192:G193"/>
    <mergeCell ref="G196:G197"/>
    <mergeCell ref="G201:G202"/>
    <mergeCell ref="C204:E204"/>
    <mergeCell ref="C205:C233"/>
    <mergeCell ref="D205:D233"/>
    <mergeCell ref="E205:E233"/>
    <mergeCell ref="F205:F233"/>
    <mergeCell ref="G205:G206"/>
    <mergeCell ref="E180:E183"/>
    <mergeCell ref="F180:F183"/>
    <mergeCell ref="G180:G181"/>
    <mergeCell ref="G182:G183"/>
    <mergeCell ref="C187:E187"/>
    <mergeCell ref="C188:C203"/>
    <mergeCell ref="D188:D203"/>
    <mergeCell ref="E188:E203"/>
    <mergeCell ref="F188:F203"/>
    <mergeCell ref="G188:G189"/>
    <mergeCell ref="F153:F178"/>
    <mergeCell ref="G156:G157"/>
    <mergeCell ref="G158:G159"/>
    <mergeCell ref="G161:G162"/>
    <mergeCell ref="G163:G164"/>
    <mergeCell ref="G165:G166"/>
    <mergeCell ref="G173:G174"/>
    <mergeCell ref="G175:G176"/>
    <mergeCell ref="AH142:AH145"/>
    <mergeCell ref="AQ142:AQ145"/>
    <mergeCell ref="AR142:AR145"/>
    <mergeCell ref="C146:E146"/>
    <mergeCell ref="C147:C186"/>
    <mergeCell ref="D147:D186"/>
    <mergeCell ref="E147:E151"/>
    <mergeCell ref="F147:F151"/>
    <mergeCell ref="G147:G150"/>
    <mergeCell ref="E153:E178"/>
    <mergeCell ref="J142:J145"/>
    <mergeCell ref="M142:M145"/>
    <mergeCell ref="N142:N145"/>
    <mergeCell ref="W142:W145"/>
    <mergeCell ref="X142:X145"/>
    <mergeCell ref="AG142:AG145"/>
    <mergeCell ref="AT124:AT126"/>
    <mergeCell ref="E127:E129"/>
    <mergeCell ref="G128:G129"/>
    <mergeCell ref="E130:E136"/>
    <mergeCell ref="G131:G132"/>
    <mergeCell ref="G135:G136"/>
    <mergeCell ref="AV114:AV118"/>
    <mergeCell ref="AW114:AW118"/>
    <mergeCell ref="E119:E123"/>
    <mergeCell ref="G121:G122"/>
    <mergeCell ref="E124:E126"/>
    <mergeCell ref="J124:J126"/>
    <mergeCell ref="M124:M126"/>
    <mergeCell ref="P124:P126"/>
    <mergeCell ref="Z124:Z126"/>
    <mergeCell ref="AJ124:AJ126"/>
    <mergeCell ref="AO114:AO118"/>
    <mergeCell ref="AQ114:AQ118"/>
    <mergeCell ref="AR114:AR118"/>
    <mergeCell ref="AS114:AS118"/>
    <mergeCell ref="AT114:AT118"/>
    <mergeCell ref="AU114:AU118"/>
    <mergeCell ref="AI114:AI118"/>
    <mergeCell ref="AJ114:AJ118"/>
    <mergeCell ref="AK114:AK118"/>
    <mergeCell ref="AL114:AL118"/>
    <mergeCell ref="AM114:AM118"/>
    <mergeCell ref="AN114:AN118"/>
    <mergeCell ref="AB114:AB118"/>
    <mergeCell ref="AC114:AC118"/>
    <mergeCell ref="AD114:AD118"/>
    <mergeCell ref="AE114:AE118"/>
    <mergeCell ref="AG114:AG118"/>
    <mergeCell ref="AH114:AH118"/>
    <mergeCell ref="U114:U118"/>
    <mergeCell ref="W114:W118"/>
    <mergeCell ref="X114:X118"/>
    <mergeCell ref="Y114:Y118"/>
    <mergeCell ref="Z114:Z118"/>
    <mergeCell ref="AA114:AA118"/>
    <mergeCell ref="O114:O118"/>
    <mergeCell ref="P114:P118"/>
    <mergeCell ref="Q114:Q118"/>
    <mergeCell ref="R114:R118"/>
    <mergeCell ref="S114:S118"/>
    <mergeCell ref="T114:T118"/>
    <mergeCell ref="P111:P113"/>
    <mergeCell ref="Z111:Z113"/>
    <mergeCell ref="AJ111:AJ113"/>
    <mergeCell ref="AT111:AT113"/>
    <mergeCell ref="E114:E118"/>
    <mergeCell ref="G114:G118"/>
    <mergeCell ref="H114:H118"/>
    <mergeCell ref="J114:J118"/>
    <mergeCell ref="M114:M118"/>
    <mergeCell ref="N114:N118"/>
    <mergeCell ref="C110:C145"/>
    <mergeCell ref="D110:D145"/>
    <mergeCell ref="F110:F145"/>
    <mergeCell ref="E111:E113"/>
    <mergeCell ref="J111:J113"/>
    <mergeCell ref="M111:M113"/>
    <mergeCell ref="E137:E138"/>
    <mergeCell ref="E139:E141"/>
    <mergeCell ref="G139:G140"/>
    <mergeCell ref="E142:E145"/>
    <mergeCell ref="H91:H92"/>
    <mergeCell ref="J91:J92"/>
    <mergeCell ref="G101:G102"/>
    <mergeCell ref="H101:H102"/>
    <mergeCell ref="J101:J102"/>
    <mergeCell ref="C109:E109"/>
    <mergeCell ref="H85:H86"/>
    <mergeCell ref="G87:G88"/>
    <mergeCell ref="H87:H88"/>
    <mergeCell ref="J87:J88"/>
    <mergeCell ref="G89:G90"/>
    <mergeCell ref="H89:H90"/>
    <mergeCell ref="J89:J90"/>
    <mergeCell ref="H79:H80"/>
    <mergeCell ref="G81:G82"/>
    <mergeCell ref="H81:H82"/>
    <mergeCell ref="G83:G84"/>
    <mergeCell ref="H83:H84"/>
    <mergeCell ref="J83:J84"/>
    <mergeCell ref="C77:E77"/>
    <mergeCell ref="C78:C108"/>
    <mergeCell ref="D78:D108"/>
    <mergeCell ref="E78:E108"/>
    <mergeCell ref="F78:F108"/>
    <mergeCell ref="G79:G80"/>
    <mergeCell ref="G85:G86"/>
    <mergeCell ref="G91:G92"/>
    <mergeCell ref="E63:E66"/>
    <mergeCell ref="F63:F66"/>
    <mergeCell ref="E68:E72"/>
    <mergeCell ref="F68:F72"/>
    <mergeCell ref="E74:E75"/>
    <mergeCell ref="F74:F75"/>
    <mergeCell ref="E55:E61"/>
    <mergeCell ref="F55:F61"/>
    <mergeCell ref="G55:G56"/>
    <mergeCell ref="H55:H56"/>
    <mergeCell ref="G58:G59"/>
    <mergeCell ref="H59:H60"/>
    <mergeCell ref="E45:E53"/>
    <mergeCell ref="F45:F53"/>
    <mergeCell ref="G46:G48"/>
    <mergeCell ref="H46:H48"/>
    <mergeCell ref="G49:G50"/>
    <mergeCell ref="H49:H50"/>
    <mergeCell ref="G51:G52"/>
    <mergeCell ref="H51:H52"/>
    <mergeCell ref="E37:E43"/>
    <mergeCell ref="F37:F43"/>
    <mergeCell ref="G37:G38"/>
    <mergeCell ref="H37:H38"/>
    <mergeCell ref="G40:G41"/>
    <mergeCell ref="H40:H41"/>
    <mergeCell ref="G42:G43"/>
    <mergeCell ref="H42:H43"/>
    <mergeCell ref="H28:H29"/>
    <mergeCell ref="G30:G31"/>
    <mergeCell ref="H30:H31"/>
    <mergeCell ref="G32:G33"/>
    <mergeCell ref="H32:H33"/>
    <mergeCell ref="G34:G35"/>
    <mergeCell ref="H34:H35"/>
    <mergeCell ref="G20:G21"/>
    <mergeCell ref="H20:H21"/>
    <mergeCell ref="G22:G23"/>
    <mergeCell ref="G24:G25"/>
    <mergeCell ref="C27:E27"/>
    <mergeCell ref="C28:C76"/>
    <mergeCell ref="D28:D76"/>
    <mergeCell ref="E28:E35"/>
    <mergeCell ref="F28:F35"/>
    <mergeCell ref="G28:G29"/>
    <mergeCell ref="G12:G13"/>
    <mergeCell ref="H12:H13"/>
    <mergeCell ref="G14:G15"/>
    <mergeCell ref="H14:H15"/>
    <mergeCell ref="G17:G19"/>
    <mergeCell ref="H18:H19"/>
    <mergeCell ref="H3:H4"/>
    <mergeCell ref="G5:G6"/>
    <mergeCell ref="H5:H6"/>
    <mergeCell ref="G7:G8"/>
    <mergeCell ref="H7:H8"/>
    <mergeCell ref="G9:G10"/>
    <mergeCell ref="H9:H10"/>
    <mergeCell ref="A1:G1"/>
    <mergeCell ref="A3:A234"/>
    <mergeCell ref="B3:B234"/>
    <mergeCell ref="C3:C26"/>
    <mergeCell ref="D3:D26"/>
    <mergeCell ref="E3:E10"/>
    <mergeCell ref="F3:F10"/>
    <mergeCell ref="G3:G4"/>
    <mergeCell ref="E12:E25"/>
    <mergeCell ref="F12:F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34</vt:i4>
      </vt:variant>
    </vt:vector>
  </HeadingPairs>
  <TitlesOfParts>
    <vt:vector size="35" baseType="lpstr">
      <vt:lpstr>PI</vt:lpstr>
      <vt:lpstr>PI!_Toc442104288</vt:lpstr>
      <vt:lpstr>PI!_Toc442134578</vt:lpstr>
      <vt:lpstr>PI!_Toc442134579</vt:lpstr>
      <vt:lpstr>PI!_Toc442134582</vt:lpstr>
      <vt:lpstr>PI!_Toc444184293</vt:lpstr>
      <vt:lpstr>PI!_Toc444184294</vt:lpstr>
      <vt:lpstr>PI!_Toc444184295</vt:lpstr>
      <vt:lpstr>PI!_Toc444184296</vt:lpstr>
      <vt:lpstr>PI!_Toc444184297</vt:lpstr>
      <vt:lpstr>PI!_Toc444184298</vt:lpstr>
      <vt:lpstr>PI!_Toc444184299</vt:lpstr>
      <vt:lpstr>PI!_Toc444184300</vt:lpstr>
      <vt:lpstr>PI!_Toc444184301</vt:lpstr>
      <vt:lpstr>PI!_Toc444184302</vt:lpstr>
      <vt:lpstr>PI!_Toc444184311</vt:lpstr>
      <vt:lpstr>PI!_Toc444184314</vt:lpstr>
      <vt:lpstr>PI!_Toc448347557</vt:lpstr>
      <vt:lpstr>PI!_Toc448347558</vt:lpstr>
      <vt:lpstr>PI!_Toc448347560</vt:lpstr>
      <vt:lpstr>PI!_Toc448347561</vt:lpstr>
      <vt:lpstr>PI!_Toc448347578</vt:lpstr>
      <vt:lpstr>PI!_Toc448347583</vt:lpstr>
      <vt:lpstr>PI!_Toc448347585</vt:lpstr>
      <vt:lpstr>PI!_Toc448347586</vt:lpstr>
      <vt:lpstr>PI!_Toc448347593</vt:lpstr>
      <vt:lpstr>PI!_Toc448347597</vt:lpstr>
      <vt:lpstr>PI!_Toc448347598</vt:lpstr>
      <vt:lpstr>PI!_Toc448347599</vt:lpstr>
      <vt:lpstr>PI!_Toc450291603</vt:lpstr>
      <vt:lpstr>PI!_Toc450291604</vt:lpstr>
      <vt:lpstr>PI!_Toc450291606</vt:lpstr>
      <vt:lpstr>PI!_Toc450291607</vt:lpstr>
      <vt:lpstr>PI!_Toc450291611</vt:lpstr>
      <vt:lpstr>PI!_Toc450291626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WebMaster</cp:lastModifiedBy>
  <dcterms:created xsi:type="dcterms:W3CDTF">2019-03-04T17:36:19Z</dcterms:created>
  <dcterms:modified xsi:type="dcterms:W3CDTF">2019-03-04T17:38:27Z</dcterms:modified>
</cp:coreProperties>
</file>